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80" yWindow="65516" windowWidth="24660" windowHeight="15760" tabRatio="22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<sst xmlns="http://schemas.openxmlformats.org/spreadsheetml/2006/main" count="24" uniqueCount="24">
  <si>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Bus PM</t>
  </si>
  <si>
    <t>LR PM</t>
  </si>
  <si>
    <t>Bus fares</t>
  </si>
  <si>
    <t>LR fares</t>
  </si>
  <si>
    <t>Bus op</t>
  </si>
  <si>
    <t>LR op</t>
  </si>
  <si>
    <t>LR VRM</t>
  </si>
  <si>
    <t>Total PM</t>
  </si>
  <si>
    <t>Bus fare/trip</t>
  </si>
  <si>
    <t>LR fare/trip</t>
  </si>
  <si>
    <t>Total op</t>
  </si>
  <si>
    <t>Bus occupancy</t>
  </si>
  <si>
    <t>LR occupancy</t>
  </si>
  <si>
    <t>Bus VRM</t>
  </si>
  <si>
    <t>Bus trips</t>
  </si>
  <si>
    <t>LR trips</t>
  </si>
  <si>
    <t>Total trips</t>
  </si>
  <si>
    <t>Total fares</t>
  </si>
  <si>
    <t>Bus VRH</t>
  </si>
  <si>
    <t>Bus op/pm</t>
  </si>
  <si>
    <t>LR op/pm</t>
  </si>
  <si>
    <t>Trips</t>
  </si>
  <si>
    <t>PM</t>
  </si>
  <si>
    <t>Op Cost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</si>
</sst>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2"/>
      <name val="Courier"/>
      <family val="0"/>
    </font>
    <font>
      <b/>
      <sz val="12"/>
      <name val="Courier"/>
      <family val="0"/>
    </font>
    <font>
      <i/>
      <sz val="12"/>
      <name val="Courier"/>
      <family val="0"/>
    </font>
    <font>
      <b/>
      <i/>
      <sz val="12"/>
      <name val="Courier"/>
      <family val="0"/>
    </font>
    <font>
      <sz val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61"/>
      <name val="Courier"/>
      <family val="0"/>
    </font>
    <font>
      <sz val="25"/>
      <color indexed="60"/>
      <name val="AppleGaramond Bk"/>
      <family val="0"/>
    </font>
    <font>
      <b/>
      <sz val="30"/>
      <name val="AppleGaramond Bk"/>
      <family val="0"/>
    </font>
    <font>
      <sz val="18"/>
      <name val="AppleGaramond Bk"/>
      <family val="0"/>
    </font>
    <font>
      <sz val="24"/>
      <name val="AppleGaramond Bk"/>
      <family val="0"/>
    </font>
    <font>
      <sz val="25"/>
      <color indexed="59"/>
      <name val="AppleGaramond Bk"/>
      <family val="0"/>
    </font>
    <font>
      <sz val="25"/>
      <color indexed="56"/>
      <name val="AppleGaramond Bk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FFFF"/>
      <rgbColor rgb="0090713A"/>
      <rgbColor rgb="004600A5"/>
      <rgbColor rgb="00008080"/>
      <rgbColor rgb="00C0C0C0"/>
      <rgbColor rgb="00808080"/>
      <rgbColor rgb="0000FF00"/>
      <rgbColor rgb="00FF0000"/>
      <rgbColor rgb="00FFFF00"/>
      <rgbColor rgb="000000FF"/>
      <rgbColor rgb="00FF5D00"/>
      <rgbColor rgb="0000FFFF"/>
      <rgbColor rgb="00FF00FF"/>
      <rgbColor rgb="00000000"/>
      <rgbColor rgb="0000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00FF"/>
      <rgbColor rgb="00339966"/>
      <rgbColor rgb="00FFFF00"/>
      <rgbColor rgb="0000FF00"/>
      <rgbColor rgb="00FF0000"/>
      <rgbColor rgb="00993366"/>
      <rgbColor rgb="00FF5D00"/>
      <rgbColor rgb="00FF00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0" b="1" i="0" u="none" baseline="0"/>
              <a:t>Impact of Light Rail on Houston Transit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595"/>
          <c:w val="0.9765"/>
          <c:h val="0.92775"/>
        </c:manualLayout>
      </c:layout>
      <c:lineChart>
        <c:grouping val="standard"/>
        <c:varyColors val="0"/>
        <c:ser>
          <c:idx val="1"/>
          <c:order val="1"/>
          <c:tx>
            <c:strRef>
              <c:f>Sheet1!$C$30</c:f>
              <c:strCache>
                <c:ptCount val="1"/>
                <c:pt idx="0">
                  <c:v>PM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Sheet1!$A$31:$A$42</c:f>
              <c:numCache/>
            </c:numRef>
          </c:cat>
          <c:val>
            <c:numRef>
              <c:f>Sheet1!$C$31:$C$42</c:f>
              <c:numCache/>
            </c:numRef>
          </c:val>
          <c:smooth val="0"/>
        </c:ser>
        <c:ser>
          <c:idx val="2"/>
          <c:order val="2"/>
          <c:tx>
            <c:strRef>
              <c:f>Sheet1!$D$30</c:f>
              <c:strCache>
                <c:ptCount val="1"/>
                <c:pt idx="0">
                  <c:v>Op Cost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Sheet1!$A$31:$A$42</c:f>
              <c:numCache/>
            </c:numRef>
          </c:cat>
          <c:val>
            <c:numRef>
              <c:f>Sheet1!$D$31:$D$42</c:f>
              <c:numCache/>
            </c:numRef>
          </c:val>
          <c:smooth val="0"/>
        </c:ser>
        <c:axId val="5689835"/>
        <c:axId val="30787488"/>
      </c:lineChart>
      <c:lineChart>
        <c:grouping val="standard"/>
        <c:varyColors val="0"/>
        <c:ser>
          <c:idx val="0"/>
          <c:order val="0"/>
          <c:tx>
            <c:strRef>
              <c:f>Sheet1!$B$30</c:f>
              <c:strCache>
                <c:ptCount val="1"/>
                <c:pt idx="0">
                  <c:v>Trips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Sheet1!$A$31:$A$42</c:f>
              <c:numCache/>
            </c:numRef>
          </c:cat>
          <c:val>
            <c:numRef>
              <c:f>Sheet1!$B$31:$B$42</c:f>
              <c:numCache/>
            </c:numRef>
          </c:val>
          <c:smooth val="0"/>
        </c:ser>
        <c:axId val="20421921"/>
        <c:axId val="55364798"/>
      </c:lineChart>
      <c:catAx>
        <c:axId val="5689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/>
            </a:pPr>
          </a:p>
        </c:txPr>
        <c:crossAx val="30787488"/>
        <c:crosses val="autoZero"/>
        <c:auto val="1"/>
        <c:lblOffset val="100"/>
        <c:tickLblSkip val="1"/>
        <c:noMultiLvlLbl val="0"/>
      </c:catAx>
      <c:valAx>
        <c:axId val="30787488"/>
        <c:scaling>
          <c:orientation val="minMax"/>
          <c:max val="6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400" b="0" i="0" u="none" baseline="0"/>
            </a:pPr>
          </a:p>
        </c:txPr>
        <c:crossAx val="5689835"/>
        <c:crossesAt val="1"/>
        <c:crossBetween val="midCat"/>
        <c:dispUnits/>
      </c:valAx>
      <c:catAx>
        <c:axId val="20421921"/>
        <c:scaling>
          <c:orientation val="minMax"/>
        </c:scaling>
        <c:axPos val="b"/>
        <c:delete val="1"/>
        <c:majorTickMark val="in"/>
        <c:minorTickMark val="none"/>
        <c:tickLblPos val="nextTo"/>
        <c:crossAx val="55364798"/>
        <c:crosses val="autoZero"/>
        <c:auto val="1"/>
        <c:lblOffset val="100"/>
        <c:noMultiLvlLbl val="0"/>
      </c:catAx>
      <c:valAx>
        <c:axId val="55364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400" b="0" i="0" u="none" baseline="0"/>
            </a:pPr>
          </a:p>
        </c:txPr>
        <c:crossAx val="2042192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0.0945</cdr:x>
      <cdr:y>0.52275</cdr:y>
    </cdr:from>
    <cdr:to>
      <cdr:x>0.58775</cdr:x>
      <cdr:y>0.5765</cdr:y>
    </cdr:to>
    <cdr:sp>
      <cdr:nvSpPr>
        <cdr:cNvPr id="1" name="TextBox 1"/>
        <cdr:cNvSpPr txBox="1">
          <a:spLocks noChangeArrowheads="1"/>
        </cdr:cNvSpPr>
      </cdr:nvSpPr>
      <cdr:spPr>
        <a:xfrm>
          <a:off x="876300" y="4895850"/>
          <a:ext cx="461010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500" b="0" i="0" u="none" baseline="0">
              <a:solidFill>
                <a:srgbClr val="FF0000"/>
              </a:solidFill>
            </a:rPr>
            <a:t>Operating Cost (left axis in millions)</a:t>
          </a:r>
        </a:p>
      </cdr:txBody>
    </cdr:sp>
  </cdr:relSizeAnchor>
  <cdr:relSizeAnchor xmlns:cdr="http://schemas.openxmlformats.org/drawingml/2006/chartDrawing">
    <cdr:from>
      <cdr:x>0.0895</cdr:x>
      <cdr:y>0.38375</cdr:y>
    </cdr:from>
    <cdr:to>
      <cdr:x>0.587</cdr:x>
      <cdr:y>0.4375</cdr:y>
    </cdr:to>
    <cdr:sp>
      <cdr:nvSpPr>
        <cdr:cNvPr id="2" name="TextBox 2"/>
        <cdr:cNvSpPr txBox="1">
          <a:spLocks noChangeArrowheads="1"/>
        </cdr:cNvSpPr>
      </cdr:nvSpPr>
      <cdr:spPr>
        <a:xfrm>
          <a:off x="828675" y="3590925"/>
          <a:ext cx="464820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500" b="0" i="0" u="none" baseline="0">
              <a:solidFill>
                <a:srgbClr val="00FF00"/>
              </a:solidFill>
            </a:rPr>
            <a:t>Passenger miles (left axis in millions)</a:t>
          </a:r>
        </a:p>
      </cdr:txBody>
    </cdr:sp>
  </cdr:relSizeAnchor>
  <cdr:relSizeAnchor xmlns:cdr="http://schemas.openxmlformats.org/drawingml/2006/chartDrawing">
    <cdr:from>
      <cdr:x>0.54075</cdr:x>
      <cdr:y>0.2875</cdr:y>
    </cdr:from>
    <cdr:to>
      <cdr:x>0.922</cdr:x>
      <cdr:y>0.34125</cdr:y>
    </cdr:to>
    <cdr:sp>
      <cdr:nvSpPr>
        <cdr:cNvPr id="3" name="TextBox 3"/>
        <cdr:cNvSpPr txBox="1">
          <a:spLocks noChangeArrowheads="1"/>
        </cdr:cNvSpPr>
      </cdr:nvSpPr>
      <cdr:spPr>
        <a:xfrm>
          <a:off x="5048250" y="2686050"/>
          <a:ext cx="356235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500" b="0" i="0" u="none" baseline="0">
              <a:solidFill>
                <a:srgbClr val="0000FF"/>
              </a:solidFill>
            </a:rPr>
            <a:t>Trips (right axis in millions)</a:t>
          </a:r>
        </a:p>
      </cdr:txBody>
    </cdr:sp>
  </cdr:relSizeAnchor>
  <cdr:relSizeAnchor xmlns:cdr="http://schemas.openxmlformats.org/drawingml/2006/chartDrawing">
    <cdr:from>
      <cdr:x>0.10275</cdr:x>
      <cdr:y>0.71275</cdr:y>
    </cdr:from>
    <cdr:to>
      <cdr:x>0.4105</cdr:x>
      <cdr:y>0.7645</cdr:y>
    </cdr:to>
    <cdr:sp>
      <cdr:nvSpPr>
        <cdr:cNvPr id="4" name="TextBox 4"/>
        <cdr:cNvSpPr txBox="1">
          <a:spLocks noChangeArrowheads="1"/>
        </cdr:cNvSpPr>
      </cdr:nvSpPr>
      <cdr:spPr>
        <a:xfrm>
          <a:off x="952500" y="6677025"/>
          <a:ext cx="2876550" cy="4857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400" b="0" i="0" u="none" baseline="0"/>
            <a:t>Rail construction begins</a:t>
          </a:r>
        </a:p>
      </cdr:txBody>
    </cdr:sp>
  </cdr:relSizeAnchor>
  <cdr:relSizeAnchor xmlns:cdr="http://schemas.openxmlformats.org/drawingml/2006/chartDrawing">
    <cdr:from>
      <cdr:x>0.345</cdr:x>
      <cdr:y>0.6505</cdr:y>
    </cdr:from>
    <cdr:to>
      <cdr:x>0.45525</cdr:x>
      <cdr:y>0.71275</cdr:y>
    </cdr:to>
    <cdr:sp>
      <cdr:nvSpPr>
        <cdr:cNvPr id="5" name="Line 5"/>
        <cdr:cNvSpPr>
          <a:spLocks/>
        </cdr:cNvSpPr>
      </cdr:nvSpPr>
      <cdr:spPr>
        <a:xfrm flipV="1">
          <a:off x="3219450" y="6096000"/>
          <a:ext cx="1028700" cy="5810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0.69425</cdr:x>
      <cdr:y>0.5325</cdr:y>
    </cdr:from>
    <cdr:to>
      <cdr:x>0.76075</cdr:x>
      <cdr:y>0.678</cdr:y>
    </cdr:to>
    <cdr:sp>
      <cdr:nvSpPr>
        <cdr:cNvPr id="6" name="Line 6"/>
        <cdr:cNvSpPr>
          <a:spLocks/>
        </cdr:cNvSpPr>
      </cdr:nvSpPr>
      <cdr:spPr>
        <a:xfrm flipV="1">
          <a:off x="6486525" y="4981575"/>
          <a:ext cx="619125" cy="1362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0.5275</cdr:x>
      <cdr:y>0.678</cdr:y>
    </cdr:from>
    <cdr:to>
      <cdr:x>0.90475</cdr:x>
      <cdr:y>0.72975</cdr:y>
    </cdr:to>
    <cdr:sp>
      <cdr:nvSpPr>
        <cdr:cNvPr id="7" name="TextBox 7"/>
        <cdr:cNvSpPr txBox="1">
          <a:spLocks noChangeArrowheads="1"/>
        </cdr:cNvSpPr>
      </cdr:nvSpPr>
      <cdr:spPr>
        <a:xfrm>
          <a:off x="4924425" y="6353175"/>
          <a:ext cx="3524250" cy="4857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400" b="0" i="0" u="none" baseline="0"/>
            <a:t>First full year of rail operation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19</xdr:row>
      <xdr:rowOff>104775</xdr:rowOff>
    </xdr:from>
    <xdr:to>
      <xdr:col>19</xdr:col>
      <xdr:colOff>323850</xdr:colOff>
      <xdr:row>68</xdr:row>
      <xdr:rowOff>142875</xdr:rowOff>
    </xdr:to>
    <xdr:graphicFrame>
      <xdr:nvGraphicFramePr>
        <xdr:cNvPr id="1" name="Chart 1"/>
        <xdr:cNvGraphicFramePr/>
      </xdr:nvGraphicFramePr>
      <xdr:xfrm>
        <a:off x="4429125" y="3181350"/>
        <a:ext cx="9344025" cy="937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2" sqref="A2"/>
      <selection pane="bottomRight" activeCell="O10" sqref="O10"/>
    </sheetView>
  </sheetViews>
  <sheetFormatPr defaultColWidth="11.19921875" defaultRowHeight="15"/>
  <cols>
    <col min="1" max="1" width="4.8984375" style="0" bestFit="1" customWidth="1"/>
    <col min="2" max="2" width="8.8984375" style="0" bestFit="1" customWidth="1"/>
    <col min="3" max="3" width="8.8984375" style="0" customWidth="1"/>
    <col min="4" max="4" width="9.8984375" style="0" bestFit="1" customWidth="1"/>
    <col min="5" max="5" width="6.8984375" style="0" bestFit="1" customWidth="1"/>
    <col min="6" max="6" width="7.296875" style="0" bestFit="1" customWidth="1"/>
    <col min="7" max="7" width="6.3984375" style="0" bestFit="1" customWidth="1"/>
    <col min="8" max="8" width="8.09765625" style="0" bestFit="1" customWidth="1"/>
    <col min="9" max="9" width="9" style="0" bestFit="1" customWidth="1"/>
    <col min="10" max="10" width="8.09765625" style="0" bestFit="1" customWidth="1"/>
    <col min="11" max="11" width="8.09765625" style="0" customWidth="1"/>
    <col min="12" max="12" width="7.296875" style="0" bestFit="1" customWidth="1"/>
    <col min="13" max="13" width="6.3984375" style="0" bestFit="1" customWidth="1"/>
    <col min="14" max="14" width="8.09765625" style="0" bestFit="1" customWidth="1"/>
    <col min="15" max="15" width="7.296875" style="0" bestFit="1" customWidth="1"/>
    <col min="16" max="16" width="6.3984375" style="0" bestFit="1" customWidth="1"/>
    <col min="17" max="19" width="6.3984375" style="0" customWidth="1"/>
  </cols>
  <sheetData>
    <row r="1" spans="3:26" ht="12.75">
      <c r="C1" t="s">
        <v>14</v>
      </c>
      <c r="D1" t="s">
        <v>15</v>
      </c>
      <c r="E1" t="s">
        <v>16</v>
      </c>
      <c r="F1" t="s">
        <v>0</v>
      </c>
      <c r="G1" t="s">
        <v>1</v>
      </c>
      <c r="H1" t="s">
        <v>7</v>
      </c>
      <c r="I1" t="s">
        <v>2</v>
      </c>
      <c r="J1" t="s">
        <v>3</v>
      </c>
      <c r="K1" t="s">
        <v>17</v>
      </c>
      <c r="L1" t="s">
        <v>4</v>
      </c>
      <c r="M1" t="s">
        <v>5</v>
      </c>
      <c r="N1" t="s">
        <v>10</v>
      </c>
      <c r="O1" t="s">
        <v>13</v>
      </c>
      <c r="P1" t="s">
        <v>6</v>
      </c>
      <c r="Q1" t="s">
        <v>18</v>
      </c>
      <c r="T1" t="s">
        <v>8</v>
      </c>
      <c r="U1" t="s">
        <v>9</v>
      </c>
      <c r="W1" t="s">
        <v>11</v>
      </c>
      <c r="X1" t="s">
        <v>12</v>
      </c>
      <c r="Y1" t="s">
        <v>19</v>
      </c>
      <c r="Z1" t="s">
        <v>20</v>
      </c>
    </row>
    <row r="2" spans="1:19" ht="12.75">
      <c r="A2">
        <v>1983</v>
      </c>
      <c r="B2" s="1">
        <f>53319.3+1965.3+1701.2+456.4</f>
        <v>57442.200000000004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>
        <v>1988</v>
      </c>
      <c r="B3" s="1">
        <v>69593.4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>
        <v>1992</v>
      </c>
      <c r="B4" s="1">
        <f>79368.2+4989.6</f>
        <v>84357.8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>
        <v>1993</v>
      </c>
      <c r="B5" s="1">
        <f>83475.3+3853.1</f>
        <v>87328.40000000001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>
        <v>1994</v>
      </c>
      <c r="B6" s="1">
        <f>81447.6+1524.4</f>
        <v>82972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>
        <v>1995</v>
      </c>
      <c r="B7" s="1">
        <v>79568.8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>
        <v>1996</v>
      </c>
      <c r="B8" s="1"/>
      <c r="C8" s="1">
        <v>79897.669</v>
      </c>
      <c r="D8" s="1"/>
      <c r="E8" s="1">
        <f aca="true" t="shared" si="0" ref="E8:E15">D8+C8</f>
        <v>79897.669</v>
      </c>
      <c r="F8" s="1"/>
      <c r="G8" s="1"/>
      <c r="H8" s="1">
        <v>392162.422</v>
      </c>
      <c r="I8" s="1"/>
      <c r="J8" s="1"/>
      <c r="K8" s="1"/>
      <c r="L8" s="1">
        <v>179141.357</v>
      </c>
      <c r="M8" s="1"/>
      <c r="N8" s="1">
        <f aca="true" t="shared" si="1" ref="N8:N19">M8+L8</f>
        <v>179141.357</v>
      </c>
      <c r="O8" s="1">
        <v>37919.944</v>
      </c>
      <c r="P8" s="1"/>
      <c r="Q8" s="1">
        <v>2573.096</v>
      </c>
      <c r="R8" s="1">
        <f>O8/Q8</f>
        <v>14.737088705590464</v>
      </c>
      <c r="S8" s="1"/>
    </row>
    <row r="9" spans="1:19" ht="12.75">
      <c r="A9">
        <v>1997</v>
      </c>
      <c r="B9" s="1"/>
      <c r="C9" s="1">
        <v>80643.173</v>
      </c>
      <c r="D9" s="1"/>
      <c r="E9" s="1">
        <f t="shared" si="0"/>
        <v>80643.173</v>
      </c>
      <c r="F9" s="1">
        <v>413086.249</v>
      </c>
      <c r="G9" s="1"/>
      <c r="H9" s="1">
        <f>F9+G9</f>
        <v>413086.249</v>
      </c>
      <c r="I9" s="1"/>
      <c r="J9" s="1"/>
      <c r="K9" s="1"/>
      <c r="L9" s="1">
        <v>180819.404</v>
      </c>
      <c r="M9" s="1"/>
      <c r="N9" s="1">
        <f t="shared" si="1"/>
        <v>180819.404</v>
      </c>
      <c r="O9" s="1">
        <v>36397.24</v>
      </c>
      <c r="P9" s="1"/>
      <c r="Q9" s="1"/>
      <c r="R9" s="1"/>
      <c r="S9" s="1"/>
    </row>
    <row r="10" spans="1:19" ht="12.75">
      <c r="A10">
        <v>1998</v>
      </c>
      <c r="B10" s="1">
        <f>83523.9+49.13</f>
        <v>83573.03</v>
      </c>
      <c r="C10" s="1">
        <v>94104.478</v>
      </c>
      <c r="D10" s="1"/>
      <c r="E10" s="1">
        <f t="shared" si="0"/>
        <v>94104.478</v>
      </c>
      <c r="F10" s="1">
        <v>522266.732</v>
      </c>
      <c r="G10" s="1"/>
      <c r="H10" s="1">
        <f>F10+G10</f>
        <v>522266.732</v>
      </c>
      <c r="I10" s="1"/>
      <c r="J10" s="1"/>
      <c r="K10" s="1"/>
      <c r="L10" s="1">
        <v>191560.956</v>
      </c>
      <c r="M10" s="1"/>
      <c r="N10" s="1">
        <f t="shared" si="1"/>
        <v>191560.956</v>
      </c>
      <c r="O10" s="1">
        <v>39029.153</v>
      </c>
      <c r="P10" s="1"/>
      <c r="R10" s="1"/>
      <c r="S10" s="1"/>
    </row>
    <row r="11" spans="1:19" ht="12.75">
      <c r="A11">
        <v>1999</v>
      </c>
      <c r="B11" s="1">
        <f>85936</f>
        <v>85936</v>
      </c>
      <c r="C11" s="1">
        <v>98880.102</v>
      </c>
      <c r="D11" s="1"/>
      <c r="E11" s="1">
        <f t="shared" si="0"/>
        <v>98880.102</v>
      </c>
      <c r="F11" s="1">
        <v>544217.371</v>
      </c>
      <c r="G11" s="1"/>
      <c r="H11" s="1">
        <f aca="true" t="shared" si="2" ref="H11:H19">F11+G11</f>
        <v>544217.371</v>
      </c>
      <c r="I11" s="1"/>
      <c r="J11" s="1"/>
      <c r="K11" s="1"/>
      <c r="L11" s="1">
        <v>213190.258</v>
      </c>
      <c r="M11" s="1"/>
      <c r="N11" s="1">
        <f t="shared" si="1"/>
        <v>213190.258</v>
      </c>
      <c r="O11" s="1">
        <v>40383.019</v>
      </c>
      <c r="P11" s="1"/>
      <c r="Q11" s="1"/>
      <c r="R11" s="1"/>
      <c r="S11" s="1"/>
    </row>
    <row r="12" spans="1:19" ht="12.75">
      <c r="A12">
        <v>2000</v>
      </c>
      <c r="B12" s="1">
        <v>98492.88</v>
      </c>
      <c r="C12" s="1">
        <v>98492.88</v>
      </c>
      <c r="D12" s="1"/>
      <c r="E12" s="1">
        <f t="shared" si="0"/>
        <v>98492.88</v>
      </c>
      <c r="F12" s="1">
        <v>561445.059</v>
      </c>
      <c r="G12" s="1"/>
      <c r="H12" s="1">
        <f t="shared" si="2"/>
        <v>561445.059</v>
      </c>
      <c r="I12" s="1"/>
      <c r="J12" s="1"/>
      <c r="K12" s="1"/>
      <c r="L12" s="1">
        <v>213863.665</v>
      </c>
      <c r="M12" s="1"/>
      <c r="N12" s="1">
        <f t="shared" si="1"/>
        <v>213863.665</v>
      </c>
      <c r="O12" s="1">
        <v>42014.837</v>
      </c>
      <c r="P12" s="1"/>
      <c r="Q12" s="1"/>
      <c r="R12" s="1"/>
      <c r="S12" s="1"/>
    </row>
    <row r="13" spans="1:19" ht="12.75">
      <c r="A13">
        <v>2001</v>
      </c>
      <c r="B13" s="1">
        <v>87602.1</v>
      </c>
      <c r="C13" s="1">
        <v>99182.853</v>
      </c>
      <c r="D13" s="1"/>
      <c r="E13" s="1">
        <f t="shared" si="0"/>
        <v>99182.853</v>
      </c>
      <c r="F13" s="1">
        <v>587491.897</v>
      </c>
      <c r="G13" s="1"/>
      <c r="H13" s="1">
        <f t="shared" si="2"/>
        <v>587491.897</v>
      </c>
      <c r="I13" s="1"/>
      <c r="J13" s="1"/>
      <c r="K13" s="1"/>
      <c r="L13" s="1">
        <v>188841.829</v>
      </c>
      <c r="M13" s="1"/>
      <c r="N13" s="1">
        <f t="shared" si="1"/>
        <v>188841.829</v>
      </c>
      <c r="O13" s="1">
        <v>43762.353</v>
      </c>
      <c r="P13" s="1"/>
      <c r="Q13" s="1">
        <v>3060.262</v>
      </c>
      <c r="R13" s="1">
        <f>O13/Q13</f>
        <v>14.300198152968601</v>
      </c>
      <c r="S13" s="1"/>
    </row>
    <row r="14" spans="1:26" ht="12.75">
      <c r="A14">
        <v>2002</v>
      </c>
      <c r="B14" s="1">
        <v>81359.6</v>
      </c>
      <c r="C14" s="1">
        <v>94777.6</v>
      </c>
      <c r="D14" s="1"/>
      <c r="E14" s="1">
        <f t="shared" si="0"/>
        <v>94777.6</v>
      </c>
      <c r="F14" s="1">
        <v>542157.005</v>
      </c>
      <c r="G14" s="1"/>
      <c r="H14" s="1">
        <f t="shared" si="2"/>
        <v>542157.005</v>
      </c>
      <c r="I14" s="1">
        <v>49839.525</v>
      </c>
      <c r="J14" s="1"/>
      <c r="K14" s="1">
        <f aca="true" t="shared" si="3" ref="K14:K19">I14+J14</f>
        <v>49839.525</v>
      </c>
      <c r="L14" s="1">
        <v>234145.792</v>
      </c>
      <c r="M14" s="1"/>
      <c r="N14" s="1">
        <f t="shared" si="1"/>
        <v>234145.792</v>
      </c>
      <c r="O14" s="1">
        <v>44782.41</v>
      </c>
      <c r="P14" s="1"/>
      <c r="Q14" s="1"/>
      <c r="R14" s="1"/>
      <c r="S14" s="1"/>
      <c r="T14" s="2">
        <f>I14/C14</f>
        <v>0.5258576393578229</v>
      </c>
      <c r="U14" s="2"/>
      <c r="V14" s="2">
        <f>K14/E14</f>
        <v>0.5258576393578229</v>
      </c>
      <c r="W14" s="3">
        <f aca="true" t="shared" si="4" ref="W14:W19">F14/O14</f>
        <v>12.10647227337698</v>
      </c>
      <c r="Y14" s="4">
        <f>L14/F14</f>
        <v>0.43187820103883007</v>
      </c>
      <c r="Z14" s="4"/>
    </row>
    <row r="15" spans="1:26" ht="12.75">
      <c r="A15">
        <v>2003</v>
      </c>
      <c r="B15" s="1">
        <v>76611.5</v>
      </c>
      <c r="C15" s="1">
        <v>90732.606</v>
      </c>
      <c r="D15" s="1"/>
      <c r="E15" s="1">
        <f t="shared" si="0"/>
        <v>90732.606</v>
      </c>
      <c r="F15" s="1">
        <v>509359.428</v>
      </c>
      <c r="G15" s="1"/>
      <c r="H15" s="1">
        <f t="shared" si="2"/>
        <v>509359.428</v>
      </c>
      <c r="I15" s="1">
        <v>46333.817</v>
      </c>
      <c r="J15" s="1"/>
      <c r="K15" s="1">
        <f t="shared" si="3"/>
        <v>46333.817</v>
      </c>
      <c r="L15" s="1">
        <v>249302.496</v>
      </c>
      <c r="M15" s="1"/>
      <c r="N15" s="1">
        <f t="shared" si="1"/>
        <v>249302.496</v>
      </c>
      <c r="O15" s="1">
        <v>44993.315</v>
      </c>
      <c r="P15" s="1"/>
      <c r="Q15" s="1"/>
      <c r="R15" s="1"/>
      <c r="S15" s="1"/>
      <c r="T15" s="2">
        <f aca="true" t="shared" si="5" ref="T15:V19">I15/C15</f>
        <v>0.5106633551338755</v>
      </c>
      <c r="U15" s="2"/>
      <c r="V15" s="2">
        <f t="shared" si="5"/>
        <v>0.5106633551338755</v>
      </c>
      <c r="W15" s="3">
        <f t="shared" si="4"/>
        <v>11.320780164786703</v>
      </c>
      <c r="Y15" s="4">
        <f aca="true" t="shared" si="6" ref="Y15:Z19">L15/F15</f>
        <v>0.4894431756743688</v>
      </c>
      <c r="Z15" s="4"/>
    </row>
    <row r="16" spans="1:26" ht="12.75">
      <c r="A16">
        <v>2004</v>
      </c>
      <c r="B16" s="1"/>
      <c r="C16" s="1">
        <v>87940.45</v>
      </c>
      <c r="D16" s="1">
        <v>5349.726</v>
      </c>
      <c r="E16" s="1">
        <f>D16+C16</f>
        <v>93290.17599999999</v>
      </c>
      <c r="F16" s="1">
        <v>504902.614</v>
      </c>
      <c r="G16" s="1">
        <v>13757.568</v>
      </c>
      <c r="H16" s="1">
        <f t="shared" si="2"/>
        <v>518660.18200000003</v>
      </c>
      <c r="I16" s="1">
        <v>49450.59</v>
      </c>
      <c r="J16" s="1">
        <v>1486.925</v>
      </c>
      <c r="K16" s="1">
        <f t="shared" si="3"/>
        <v>50937.515</v>
      </c>
      <c r="L16" s="1">
        <v>244638.809</v>
      </c>
      <c r="M16" s="1">
        <v>14134.691</v>
      </c>
      <c r="N16" s="1">
        <f t="shared" si="1"/>
        <v>258773.5</v>
      </c>
      <c r="O16" s="1">
        <v>44097.464</v>
      </c>
      <c r="P16" s="1">
        <v>473.366</v>
      </c>
      <c r="Q16" s="1"/>
      <c r="R16" s="1"/>
      <c r="S16" s="1"/>
      <c r="T16" s="2">
        <f t="shared" si="5"/>
        <v>0.5623190465820904</v>
      </c>
      <c r="U16" s="2">
        <f t="shared" si="5"/>
        <v>0.2779441414382718</v>
      </c>
      <c r="V16" s="2">
        <f t="shared" si="5"/>
        <v>0.5460115650333858</v>
      </c>
      <c r="W16" s="3">
        <f t="shared" si="4"/>
        <v>11.449697288714834</v>
      </c>
      <c r="X16" s="3">
        <f>G16/P16</f>
        <v>29.06327873146783</v>
      </c>
      <c r="Y16" s="4">
        <f t="shared" si="6"/>
        <v>0.48452672300880584</v>
      </c>
      <c r="Z16" s="4">
        <f t="shared" si="6"/>
        <v>1.0274120396860842</v>
      </c>
    </row>
    <row r="17" spans="1:26" ht="12.75">
      <c r="A17">
        <v>2005</v>
      </c>
      <c r="B17" s="1"/>
      <c r="C17" s="1">
        <v>81546.888</v>
      </c>
      <c r="D17" s="1">
        <v>10233.638</v>
      </c>
      <c r="E17" s="1">
        <f>D17+C17</f>
        <v>91780.52600000001</v>
      </c>
      <c r="F17" s="1">
        <v>474574.677</v>
      </c>
      <c r="G17" s="1">
        <v>25565.99</v>
      </c>
      <c r="H17" s="1">
        <f t="shared" si="2"/>
        <v>500140.667</v>
      </c>
      <c r="I17" s="1">
        <v>47136.739</v>
      </c>
      <c r="J17" s="1">
        <v>1962.151</v>
      </c>
      <c r="K17" s="1">
        <f t="shared" si="3"/>
        <v>49098.89</v>
      </c>
      <c r="L17" s="1">
        <v>263411.044</v>
      </c>
      <c r="M17" s="1">
        <v>14101.652</v>
      </c>
      <c r="N17" s="1">
        <f t="shared" si="1"/>
        <v>277512.696</v>
      </c>
      <c r="O17" s="1">
        <v>41555.634</v>
      </c>
      <c r="P17" s="1">
        <v>805.568</v>
      </c>
      <c r="Q17" s="1"/>
      <c r="R17" s="1"/>
      <c r="S17" s="1"/>
      <c r="T17" s="2">
        <f t="shared" si="5"/>
        <v>0.5780323462496815</v>
      </c>
      <c r="U17" s="2">
        <f t="shared" si="5"/>
        <v>0.19173543172037158</v>
      </c>
      <c r="V17" s="2">
        <f t="shared" si="5"/>
        <v>0.534959780030025</v>
      </c>
      <c r="W17" s="3">
        <f t="shared" si="4"/>
        <v>11.42022468000368</v>
      </c>
      <c r="X17" s="3">
        <f>G17/P17</f>
        <v>31.736600758719316</v>
      </c>
      <c r="Y17" s="4">
        <f t="shared" si="6"/>
        <v>0.555046564357668</v>
      </c>
      <c r="Z17" s="4">
        <f t="shared" si="6"/>
        <v>0.551578561988016</v>
      </c>
    </row>
    <row r="18" spans="1:26" ht="12.75">
      <c r="A18">
        <v>2006</v>
      </c>
      <c r="B18" s="1"/>
      <c r="C18" s="1">
        <v>88031.836</v>
      </c>
      <c r="D18" s="1">
        <v>11333.097</v>
      </c>
      <c r="E18" s="1">
        <f>D18+C18</f>
        <v>99364.93299999999</v>
      </c>
      <c r="F18" s="1">
        <v>508635.954</v>
      </c>
      <c r="G18" s="1">
        <v>27517.634</v>
      </c>
      <c r="H18" s="1">
        <f t="shared" si="2"/>
        <v>536153.588</v>
      </c>
      <c r="I18" s="1">
        <v>49531.308</v>
      </c>
      <c r="J18" s="1">
        <v>3518.911</v>
      </c>
      <c r="K18" s="1">
        <f t="shared" si="3"/>
        <v>53050.219</v>
      </c>
      <c r="L18" s="1">
        <v>267969.479</v>
      </c>
      <c r="M18" s="1">
        <v>13624.274</v>
      </c>
      <c r="N18" s="1">
        <f t="shared" si="1"/>
        <v>281593.75299999997</v>
      </c>
      <c r="O18" s="1">
        <v>39819.04</v>
      </c>
      <c r="P18" s="1">
        <v>859.867</v>
      </c>
      <c r="Q18" s="1">
        <v>2753.852</v>
      </c>
      <c r="R18" s="1">
        <f>O18/Q18</f>
        <v>14.4593972370338</v>
      </c>
      <c r="S18" s="1"/>
      <c r="T18" s="2">
        <f t="shared" si="5"/>
        <v>0.5626522204989568</v>
      </c>
      <c r="U18" s="2">
        <f t="shared" si="5"/>
        <v>0.3104986218683207</v>
      </c>
      <c r="V18" s="2">
        <f t="shared" si="5"/>
        <v>0.5338927667771889</v>
      </c>
      <c r="W18" s="3">
        <f t="shared" si="4"/>
        <v>12.773687010033392</v>
      </c>
      <c r="X18" s="3">
        <f>G18/P18</f>
        <v>32.00219801434408</v>
      </c>
      <c r="Y18" s="4">
        <f t="shared" si="6"/>
        <v>0.5268394357352095</v>
      </c>
      <c r="Z18" s="4">
        <f t="shared" si="6"/>
        <v>0.49511066249373037</v>
      </c>
    </row>
    <row r="19" spans="1:26" ht="12.75">
      <c r="A19">
        <v>2007</v>
      </c>
      <c r="B19" s="1"/>
      <c r="C19" s="1">
        <v>85746.783</v>
      </c>
      <c r="D19" s="1">
        <v>11708.96</v>
      </c>
      <c r="E19" s="1">
        <f>D19+C19</f>
        <v>97455.74299999999</v>
      </c>
      <c r="F19" s="1">
        <v>494223.175</v>
      </c>
      <c r="G19" s="1">
        <v>28317.753</v>
      </c>
      <c r="H19" s="1">
        <f t="shared" si="2"/>
        <v>522540.928</v>
      </c>
      <c r="I19" s="1">
        <v>48511.158</v>
      </c>
      <c r="J19" s="1">
        <v>3689.489</v>
      </c>
      <c r="K19" s="1">
        <f t="shared" si="3"/>
        <v>52200.647000000004</v>
      </c>
      <c r="L19" s="1">
        <v>272762.16</v>
      </c>
      <c r="M19" s="1">
        <v>15049.823</v>
      </c>
      <c r="N19" s="1">
        <f t="shared" si="1"/>
        <v>287811.98299999995</v>
      </c>
      <c r="O19" s="1">
        <v>39162.879</v>
      </c>
      <c r="P19" s="1">
        <v>877.433</v>
      </c>
      <c r="Q19" s="1"/>
      <c r="R19" s="1"/>
      <c r="S19" s="1"/>
      <c r="T19" s="2">
        <f t="shared" si="5"/>
        <v>0.5657490147472939</v>
      </c>
      <c r="U19" s="2">
        <f t="shared" si="5"/>
        <v>0.31509963310148814</v>
      </c>
      <c r="V19" s="2">
        <f t="shared" si="5"/>
        <v>0.5356343853435093</v>
      </c>
      <c r="W19" s="3">
        <f t="shared" si="4"/>
        <v>12.619684446590353</v>
      </c>
      <c r="X19" s="3">
        <f>G19/P19</f>
        <v>32.27340777016593</v>
      </c>
      <c r="Y19" s="4">
        <f t="shared" si="6"/>
        <v>0.5519007885455796</v>
      </c>
      <c r="Z19" s="4">
        <f t="shared" si="6"/>
        <v>0.5314624716163038</v>
      </c>
    </row>
    <row r="23" spans="5:8" ht="15">
      <c r="E23">
        <f>E13/E8</f>
        <v>1.241373549959261</v>
      </c>
      <c r="H23">
        <f>H13/H8</f>
        <v>1.4980831003741606</v>
      </c>
    </row>
    <row r="24" spans="5:15" ht="15">
      <c r="E24">
        <f>E23^0.2</f>
        <v>1.0441923268658144</v>
      </c>
      <c r="H24">
        <f>H23^0.2</f>
        <v>1.0841944529327776</v>
      </c>
      <c r="I24" t="e">
        <f>I18/I13</f>
        <v>#DIV/0!</v>
      </c>
      <c r="J24" t="e">
        <f>J18/J13</f>
        <v>#DIV/0!</v>
      </c>
      <c r="K24">
        <f>K18/K14</f>
        <v>1.064420638037782</v>
      </c>
      <c r="L24">
        <f>L18/L13</f>
        <v>1.419015481998959</v>
      </c>
      <c r="M24" t="e">
        <f>M18/M13</f>
        <v>#DIV/0!</v>
      </c>
      <c r="N24">
        <f>N18/N13</f>
        <v>1.4911619660281938</v>
      </c>
      <c r="O24">
        <f>O18/O13</f>
        <v>0.9098925736465769</v>
      </c>
    </row>
    <row r="25" spans="5:15" ht="15">
      <c r="E25">
        <f>E13*1.04^5</f>
        <v>120671.10597076258</v>
      </c>
      <c r="H25">
        <f>H13*1.05^5</f>
        <v>749805.0762592491</v>
      </c>
      <c r="N25">
        <f>N19/N13</f>
        <v>1.5240902109669778</v>
      </c>
      <c r="O25">
        <f>O19/O13</f>
        <v>0.8948988414768282</v>
      </c>
    </row>
    <row r="26" spans="5:8" ht="15">
      <c r="E26">
        <f>E17/E13</f>
        <v>0.9253668675975676</v>
      </c>
      <c r="H26">
        <f>H25/H18</f>
        <v>1.398489337833638</v>
      </c>
    </row>
    <row r="27" spans="5:8" ht="15">
      <c r="E27">
        <f>E25/E18</f>
        <v>1.2144234623573147</v>
      </c>
      <c r="H27">
        <f>H18/H13</f>
        <v>0.9126144390039136</v>
      </c>
    </row>
    <row r="28" ht="15">
      <c r="H28">
        <f>H19/H13</f>
        <v>0.8894436343179045</v>
      </c>
    </row>
    <row r="30" spans="2:4" ht="15">
      <c r="B30" t="s">
        <v>21</v>
      </c>
      <c r="C30" t="s">
        <v>22</v>
      </c>
      <c r="D30" t="s">
        <v>23</v>
      </c>
    </row>
    <row r="31" spans="1:4" ht="15">
      <c r="A31">
        <v>1996</v>
      </c>
      <c r="B31" s="5">
        <f>E8/1000</f>
        <v>79.897669</v>
      </c>
      <c r="C31" s="5">
        <f>H8/1000</f>
        <v>392.162422</v>
      </c>
      <c r="D31" s="5">
        <f>N8/1000</f>
        <v>179.141357</v>
      </c>
    </row>
    <row r="32" spans="1:4" ht="15">
      <c r="A32">
        <v>1997</v>
      </c>
      <c r="B32" s="5">
        <f aca="true" t="shared" si="7" ref="B32:B42">E9/1000</f>
        <v>80.64317299999999</v>
      </c>
      <c r="C32" s="5">
        <f aca="true" t="shared" si="8" ref="C32:C42">H9/1000</f>
        <v>413.086249</v>
      </c>
      <c r="D32" s="5">
        <f aca="true" t="shared" si="9" ref="D32:D42">N9/1000</f>
        <v>180.81940400000002</v>
      </c>
    </row>
    <row r="33" spans="1:4" ht="15">
      <c r="A33">
        <v>1998</v>
      </c>
      <c r="B33" s="5">
        <f t="shared" si="7"/>
        <v>94.104478</v>
      </c>
      <c r="C33" s="5">
        <f t="shared" si="8"/>
        <v>522.266732</v>
      </c>
      <c r="D33" s="5">
        <f t="shared" si="9"/>
        <v>191.560956</v>
      </c>
    </row>
    <row r="34" spans="1:4" ht="15">
      <c r="A34">
        <v>1999</v>
      </c>
      <c r="B34" s="5">
        <f t="shared" si="7"/>
        <v>98.880102</v>
      </c>
      <c r="C34" s="5">
        <f t="shared" si="8"/>
        <v>544.2173710000001</v>
      </c>
      <c r="D34" s="5">
        <f t="shared" si="9"/>
        <v>213.190258</v>
      </c>
    </row>
    <row r="35" spans="1:4" ht="15">
      <c r="A35">
        <v>2000</v>
      </c>
      <c r="B35" s="5">
        <f t="shared" si="7"/>
        <v>98.49288</v>
      </c>
      <c r="C35" s="5">
        <f t="shared" si="8"/>
        <v>561.445059</v>
      </c>
      <c r="D35" s="5">
        <f t="shared" si="9"/>
        <v>213.863665</v>
      </c>
    </row>
    <row r="36" spans="1:4" ht="15">
      <c r="A36">
        <v>2001</v>
      </c>
      <c r="B36" s="5">
        <f t="shared" si="7"/>
        <v>99.18285300000001</v>
      </c>
      <c r="C36" s="5">
        <f t="shared" si="8"/>
        <v>587.491897</v>
      </c>
      <c r="D36" s="5">
        <f t="shared" si="9"/>
        <v>188.841829</v>
      </c>
    </row>
    <row r="37" spans="1:4" ht="15">
      <c r="A37">
        <v>2002</v>
      </c>
      <c r="B37" s="5">
        <f t="shared" si="7"/>
        <v>94.7776</v>
      </c>
      <c r="C37" s="5">
        <f t="shared" si="8"/>
        <v>542.157005</v>
      </c>
      <c r="D37" s="5">
        <f t="shared" si="9"/>
        <v>234.145792</v>
      </c>
    </row>
    <row r="38" spans="1:4" ht="15">
      <c r="A38">
        <v>2003</v>
      </c>
      <c r="B38" s="5">
        <f t="shared" si="7"/>
        <v>90.732606</v>
      </c>
      <c r="C38" s="5">
        <f t="shared" si="8"/>
        <v>509.35942800000004</v>
      </c>
      <c r="D38" s="5">
        <f t="shared" si="9"/>
        <v>249.30249600000002</v>
      </c>
    </row>
    <row r="39" spans="1:4" ht="15">
      <c r="A39">
        <v>2004</v>
      </c>
      <c r="B39" s="5">
        <f t="shared" si="7"/>
        <v>93.29017599999999</v>
      </c>
      <c r="C39" s="5">
        <f t="shared" si="8"/>
        <v>518.6601820000001</v>
      </c>
      <c r="D39" s="5">
        <f t="shared" si="9"/>
        <v>258.7735</v>
      </c>
    </row>
    <row r="40" spans="1:4" ht="15">
      <c r="A40">
        <v>2005</v>
      </c>
      <c r="B40" s="5">
        <f t="shared" si="7"/>
        <v>91.78052600000001</v>
      </c>
      <c r="C40" s="5">
        <f t="shared" si="8"/>
        <v>500.140667</v>
      </c>
      <c r="D40" s="5">
        <f t="shared" si="9"/>
        <v>277.512696</v>
      </c>
    </row>
    <row r="41" spans="1:4" ht="15">
      <c r="A41">
        <v>2006</v>
      </c>
      <c r="B41" s="5">
        <f t="shared" si="7"/>
        <v>99.364933</v>
      </c>
      <c r="C41" s="5">
        <f t="shared" si="8"/>
        <v>536.153588</v>
      </c>
      <c r="D41" s="5">
        <f t="shared" si="9"/>
        <v>281.593753</v>
      </c>
    </row>
    <row r="42" spans="1:4" ht="15">
      <c r="A42">
        <v>2007</v>
      </c>
      <c r="B42" s="5">
        <f t="shared" si="7"/>
        <v>97.45574299999998</v>
      </c>
      <c r="C42" s="5">
        <f t="shared" si="8"/>
        <v>522.540928</v>
      </c>
      <c r="D42" s="5">
        <f t="shared" si="9"/>
        <v>287.81198299999994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Randal O'Toole</dc:creator>
  <cp:keywords/>
  <dc:description/>
  <cp:lastModifiedBy>Randal O'Toole</cp:lastModifiedBy>
  <dcterms:created xsi:type="dcterms:W3CDTF">2007-06-06T05:51:13Z</dcterms:created>
  <dcterms:modified xsi:type="dcterms:W3CDTF">2009-10-25T21:17:42Z</dcterms:modified>
  <cp:category/>
  <cp:version/>
  <cp:contentType/>
  <cp:contentStatus/>
</cp:coreProperties>
</file>