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496" windowWidth="24180" windowHeight="15380" tabRatio="22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<sst xmlns="http://schemas.openxmlformats.org/spreadsheetml/2006/main" count="314" uniqueCount="61">
  <si>
    <t>Bus</t>
  </si>
  <si>
    <t>CR</t>
  </si>
  <si>
    <t>DR</t>
  </si>
  <si>
    <t>HR</t>
  </si>
  <si>
    <t>LR</t>
  </si>
  <si>
    <t>TB</t>
  </si>
  <si>
    <t>Other</t>
  </si>
  <si>
    <t>Total</t>
  </si>
  <si>
    <t>Growth</t>
  </si>
  <si>
    <t>Difference</t>
  </si>
  <si>
    <t>Share of difference</t>
  </si>
  <si>
    <t>Bus-mile equivalents</t>
  </si>
  <si>
    <t>Employees</t>
  </si>
  <si>
    <t>MMKwHours</t>
  </si>
  <si>
    <t>1000 gals fuel</t>
  </si>
  <si>
    <t>Fatalities</t>
  </si>
  <si>
    <t>Capital expenses, millions</t>
  </si>
  <si>
    <t>Op exp millions</t>
  </si>
  <si>
    <t>Fares millions</t>
  </si>
  <si>
    <t>PM/VM</t>
  </si>
  <si>
    <t>Trips/VM</t>
  </si>
  <si>
    <t>Empl/mmtrips</t>
  </si>
  <si>
    <t>BTUs/pm</t>
  </si>
  <si>
    <t>Fatalities/BPM</t>
  </si>
  <si>
    <t>Cap$/pm</t>
  </si>
  <si>
    <t>Op sub/pm</t>
  </si>
  <si>
    <t>PM millions</t>
  </si>
  <si>
    <t>VM millions</t>
  </si>
  <si>
    <t>Average</t>
  </si>
  <si>
    <t xml:space="preserve">Trips millions </t>
  </si>
  <si>
    <t>PM/trip</t>
  </si>
  <si>
    <t>GNP</t>
  </si>
  <si>
    <t>Total subsidy/pm</t>
  </si>
  <si>
    <t>Sub/pm adj for GNP</t>
  </si>
  <si>
    <t>cap/pm adj for gnp</t>
  </si>
  <si>
    <t>op sub/pm adj for GNP</t>
  </si>
  <si>
    <t>Total subsidy adj. For gnp</t>
  </si>
  <si>
    <t>Capital sub adj for gnp</t>
  </si>
  <si>
    <t>Vhours</t>
  </si>
  <si>
    <t>Net</t>
  </si>
  <si>
    <t>Share of total</t>
  </si>
  <si>
    <t>% op covered by fares</t>
  </si>
  <si>
    <t>% of total</t>
  </si>
  <si>
    <t>% of 2004</t>
  </si>
  <si>
    <t>VMgr/Tripsgr</t>
  </si>
  <si>
    <t>cap in 03</t>
  </si>
  <si>
    <t>op in 03</t>
  </si>
  <si>
    <t>fares in 03</t>
  </si>
  <si>
    <t>Total subsidy in 03</t>
  </si>
  <si>
    <t>Rural</t>
  </si>
  <si>
    <t>Urban</t>
  </si>
  <si>
    <t>Urban PM</t>
  </si>
  <si>
    <t>Transit trips</t>
  </si>
  <si>
    <t>Transit PM</t>
  </si>
  <si>
    <t>Transit share</t>
  </si>
  <si>
    <t>Urban VMT growth</t>
  </si>
  <si>
    <t>Transit PM growth</t>
  </si>
  <si>
    <t>Transit PM as percent of total</t>
  </si>
  <si>
    <t>Highway subsidy</t>
  </si>
  <si>
    <t>Transit subsidy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</si>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</sst>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7">
    <font>
      <sz val="12"/>
      <name val="Courier"/>
      <family val="0"/>
    </font>
    <font>
      <b/>
      <sz val="12"/>
      <name val="Courier"/>
      <family val="0"/>
    </font>
    <font>
      <i/>
      <sz val="12"/>
      <name val="Courier"/>
      <family val="0"/>
    </font>
    <font>
      <b/>
      <i/>
      <sz val="12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6"/>
  <sheetViews>
    <sheetView tabSelected="1" workbookViewId="0" topLeftCell="A1">
      <selection activeCell="A1" sqref="A1"/>
    </sheetView>
  </sheetViews>
  <sheetFormatPr defaultColWidth="11.19921875" defaultRowHeight="15"/>
  <cols>
    <col min="1" max="1" width="7.69921875" style="0" customWidth="1"/>
    <col min="2" max="2" width="9" style="0" customWidth="1"/>
    <col min="3" max="3" width="8" style="0" customWidth="1"/>
    <col min="4" max="8" width="8.59765625" style="0" customWidth="1"/>
    <col min="9" max="9" width="9.69921875" style="0" customWidth="1"/>
    <col min="10" max="10" width="8" style="0" customWidth="1"/>
    <col min="11" max="17" width="8" style="3" customWidth="1"/>
    <col min="18" max="18" width="8.8984375" style="3" customWidth="1"/>
  </cols>
  <sheetData>
    <row r="1" spans="1:18" ht="12.75">
      <c r="A1" t="s">
        <v>29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20</v>
      </c>
      <c r="K1" s="3" t="s">
        <v>0</v>
      </c>
      <c r="L1" s="3" t="s">
        <v>1</v>
      </c>
      <c r="M1" s="3" t="s">
        <v>2</v>
      </c>
      <c r="N1" s="3" t="s">
        <v>3</v>
      </c>
      <c r="O1" s="3" t="s">
        <v>4</v>
      </c>
      <c r="P1" s="3" t="s">
        <v>5</v>
      </c>
      <c r="Q1" s="3" t="s">
        <v>6</v>
      </c>
      <c r="R1" s="3" t="s">
        <v>7</v>
      </c>
    </row>
    <row r="2" spans="1:18" ht="12.75">
      <c r="A2">
        <v>1990</v>
      </c>
      <c r="B2" s="1">
        <v>5677</v>
      </c>
      <c r="C2">
        <v>328</v>
      </c>
      <c r="D2">
        <v>68</v>
      </c>
      <c r="E2" s="1">
        <v>2346</v>
      </c>
      <c r="F2">
        <v>175</v>
      </c>
      <c r="G2">
        <v>126</v>
      </c>
      <c r="H2">
        <v>79</v>
      </c>
      <c r="I2" s="1">
        <v>8799</v>
      </c>
      <c r="J2">
        <v>1990</v>
      </c>
      <c r="K2" s="3">
        <f aca="true" t="shared" si="0" ref="K2:K15">B2/B44</f>
        <v>2.665383351331048</v>
      </c>
      <c r="L2" s="3">
        <f aca="true" t="shared" si="1" ref="L2:L15">C2/C44</f>
        <v>1.5420780441937</v>
      </c>
      <c r="M2" s="3">
        <f aca="true" t="shared" si="2" ref="M2:M15">D2/D44</f>
        <v>0.2222948676037921</v>
      </c>
      <c r="N2" s="3">
        <f aca="true" t="shared" si="3" ref="N2:N15">E2/E44</f>
        <v>4.371157070989379</v>
      </c>
      <c r="O2" s="3">
        <f aca="true" t="shared" si="4" ref="O2:O15">F2/F44</f>
        <v>7.231404958677686</v>
      </c>
      <c r="P2" s="3">
        <f aca="true" t="shared" si="5" ref="P2:P15">G2/G44</f>
        <v>9.130434782608695</v>
      </c>
      <c r="Q2" s="3">
        <f aca="true" t="shared" si="6" ref="Q2:Q15">H2/H44</f>
        <v>4.316939890710382</v>
      </c>
      <c r="R2" s="3">
        <f aca="true" t="shared" si="7" ref="R2:R15">I2/I44</f>
        <v>2.7144840351689035</v>
      </c>
    </row>
    <row r="3" spans="1:18" ht="12.75">
      <c r="A3">
        <v>1991</v>
      </c>
      <c r="B3" s="1">
        <v>5624</v>
      </c>
      <c r="C3">
        <v>318</v>
      </c>
      <c r="D3">
        <v>71</v>
      </c>
      <c r="E3" s="1">
        <v>2172</v>
      </c>
      <c r="F3">
        <v>184</v>
      </c>
      <c r="G3">
        <v>125</v>
      </c>
      <c r="H3">
        <v>81</v>
      </c>
      <c r="I3" s="1">
        <v>8575</v>
      </c>
      <c r="J3">
        <v>1991</v>
      </c>
      <c r="K3" s="3">
        <f t="shared" si="0"/>
        <v>2.5957721776054647</v>
      </c>
      <c r="L3" s="3">
        <f t="shared" si="1"/>
        <v>1.4797580269892974</v>
      </c>
      <c r="M3" s="3">
        <f t="shared" si="2"/>
        <v>0.21194029850746268</v>
      </c>
      <c r="N3" s="3">
        <f t="shared" si="3"/>
        <v>4.119878603945371</v>
      </c>
      <c r="O3" s="3">
        <f t="shared" si="4"/>
        <v>6.666666666666666</v>
      </c>
      <c r="P3" s="3">
        <f t="shared" si="5"/>
        <v>9.191176470588236</v>
      </c>
      <c r="Q3" s="3">
        <f t="shared" si="6"/>
        <v>3.7674418604651163</v>
      </c>
      <c r="R3" s="3">
        <f t="shared" si="7"/>
        <v>2.593455117348173</v>
      </c>
    </row>
    <row r="4" spans="1:18" ht="12.75">
      <c r="A4">
        <v>1992</v>
      </c>
      <c r="B4" s="1">
        <v>5517</v>
      </c>
      <c r="C4">
        <v>314</v>
      </c>
      <c r="D4">
        <v>72</v>
      </c>
      <c r="E4" s="1">
        <v>2207</v>
      </c>
      <c r="F4">
        <v>188</v>
      </c>
      <c r="G4">
        <v>126</v>
      </c>
      <c r="H4">
        <v>77</v>
      </c>
      <c r="I4" s="1">
        <v>8501</v>
      </c>
      <c r="J4">
        <v>1992</v>
      </c>
      <c r="K4" s="3">
        <f t="shared" si="0"/>
        <v>2.5330578512396693</v>
      </c>
      <c r="L4" s="3">
        <f t="shared" si="1"/>
        <v>1.4351005484460695</v>
      </c>
      <c r="M4" s="3">
        <f t="shared" si="2"/>
        <v>0.19807427785419532</v>
      </c>
      <c r="N4" s="3">
        <f t="shared" si="3"/>
        <v>4.200609059763989</v>
      </c>
      <c r="O4" s="3">
        <f t="shared" si="4"/>
        <v>6.573426573426573</v>
      </c>
      <c r="P4" s="3">
        <f t="shared" si="5"/>
        <v>9.06474820143885</v>
      </c>
      <c r="Q4" s="3">
        <f t="shared" si="6"/>
        <v>2.916666666666667</v>
      </c>
      <c r="R4" s="3">
        <f t="shared" si="7"/>
        <v>2.5341322363322005</v>
      </c>
    </row>
    <row r="5" spans="1:18" ht="12.75">
      <c r="A5">
        <v>1993</v>
      </c>
      <c r="B5" s="1">
        <v>5381</v>
      </c>
      <c r="C5">
        <v>322</v>
      </c>
      <c r="D5">
        <v>81</v>
      </c>
      <c r="E5" s="1">
        <v>2046</v>
      </c>
      <c r="F5">
        <v>188</v>
      </c>
      <c r="G5">
        <v>121</v>
      </c>
      <c r="H5">
        <v>78</v>
      </c>
      <c r="I5" s="1">
        <v>8217</v>
      </c>
      <c r="J5">
        <v>1993</v>
      </c>
      <c r="K5" s="3">
        <f t="shared" si="0"/>
        <v>2.4352824040550325</v>
      </c>
      <c r="L5" s="3">
        <f t="shared" si="1"/>
        <v>1.4381420276909334</v>
      </c>
      <c r="M5" s="3">
        <f t="shared" si="2"/>
        <v>0.19950738916256158</v>
      </c>
      <c r="N5" s="3">
        <f t="shared" si="3"/>
        <v>3.9187895039264506</v>
      </c>
      <c r="O5" s="3">
        <f t="shared" si="4"/>
        <v>6.787003610108304</v>
      </c>
      <c r="P5" s="3">
        <f t="shared" si="5"/>
        <v>9.307692307692308</v>
      </c>
      <c r="Q5" s="3">
        <f t="shared" si="6"/>
        <v>2.422360248447205</v>
      </c>
      <c r="R5" s="3">
        <f t="shared" si="7"/>
        <v>2.3920700998515327</v>
      </c>
    </row>
    <row r="6" spans="1:18" ht="12.75">
      <c r="A6">
        <v>1994</v>
      </c>
      <c r="B6" s="1">
        <v>4871</v>
      </c>
      <c r="C6">
        <v>339</v>
      </c>
      <c r="D6">
        <v>88</v>
      </c>
      <c r="E6" s="1">
        <v>2169</v>
      </c>
      <c r="F6">
        <v>284</v>
      </c>
      <c r="G6">
        <v>118</v>
      </c>
      <c r="H6">
        <v>80</v>
      </c>
      <c r="I6" s="1">
        <v>7949</v>
      </c>
      <c r="J6">
        <v>1994</v>
      </c>
      <c r="K6" s="3">
        <f t="shared" si="0"/>
        <v>2.2530064754856616</v>
      </c>
      <c r="L6" s="3">
        <f t="shared" si="1"/>
        <v>1.468804159445407</v>
      </c>
      <c r="M6" s="3">
        <f t="shared" si="2"/>
        <v>0.1897778736251887</v>
      </c>
      <c r="N6" s="3">
        <f t="shared" si="3"/>
        <v>4.078600977811208</v>
      </c>
      <c r="O6" s="3">
        <f t="shared" si="4"/>
        <v>8.352941176470589</v>
      </c>
      <c r="P6" s="3">
        <f t="shared" si="5"/>
        <v>8.613138686131387</v>
      </c>
      <c r="Q6" s="3">
        <f t="shared" si="6"/>
        <v>2.5396825396825395</v>
      </c>
      <c r="R6" s="3">
        <f t="shared" si="7"/>
        <v>2.292429704397981</v>
      </c>
    </row>
    <row r="7" spans="1:18" ht="12.75">
      <c r="A7">
        <v>1995</v>
      </c>
      <c r="B7" s="1">
        <v>4848</v>
      </c>
      <c r="C7">
        <v>344</v>
      </c>
      <c r="D7">
        <v>88</v>
      </c>
      <c r="E7" s="1">
        <v>2033</v>
      </c>
      <c r="F7">
        <v>251</v>
      </c>
      <c r="G7">
        <v>119</v>
      </c>
      <c r="H7">
        <v>80</v>
      </c>
      <c r="I7" s="1">
        <v>7763</v>
      </c>
      <c r="J7">
        <v>1995</v>
      </c>
      <c r="K7" s="3">
        <f t="shared" si="0"/>
        <v>2.2200851765352385</v>
      </c>
      <c r="L7" s="3">
        <f t="shared" si="1"/>
        <v>1.447202355910812</v>
      </c>
      <c r="M7" s="3">
        <f t="shared" si="2"/>
        <v>0.17374136229022705</v>
      </c>
      <c r="N7" s="3">
        <f t="shared" si="3"/>
        <v>3.7844378257632165</v>
      </c>
      <c r="O7" s="3">
        <f t="shared" si="4"/>
        <v>7.254335260115607</v>
      </c>
      <c r="P7" s="3">
        <f t="shared" si="5"/>
        <v>8.623188405797102</v>
      </c>
      <c r="Q7" s="3">
        <f t="shared" si="6"/>
        <v>2.17983651226158</v>
      </c>
      <c r="R7" s="3">
        <f t="shared" si="7"/>
        <v>2.186637372542392</v>
      </c>
    </row>
    <row r="8" spans="1:18" ht="12.75">
      <c r="A8">
        <v>1996</v>
      </c>
      <c r="B8" s="1">
        <v>4887</v>
      </c>
      <c r="C8">
        <v>352</v>
      </c>
      <c r="D8">
        <v>93</v>
      </c>
      <c r="E8" s="1">
        <v>2157</v>
      </c>
      <c r="F8">
        <v>261</v>
      </c>
      <c r="G8">
        <v>117</v>
      </c>
      <c r="H8">
        <v>81</v>
      </c>
      <c r="I8" s="1">
        <v>7948</v>
      </c>
      <c r="J8">
        <v>1996</v>
      </c>
      <c r="K8" s="3">
        <f t="shared" si="0"/>
        <v>2.200855663138933</v>
      </c>
      <c r="L8" s="3">
        <f t="shared" si="1"/>
        <v>1.455146754857379</v>
      </c>
      <c r="M8" s="3">
        <f t="shared" si="2"/>
        <v>0.16961517417472188</v>
      </c>
      <c r="N8" s="3">
        <f t="shared" si="3"/>
        <v>3.971644264408028</v>
      </c>
      <c r="O8" s="3">
        <f t="shared" si="4"/>
        <v>6.941489361702128</v>
      </c>
      <c r="P8" s="3">
        <f t="shared" si="5"/>
        <v>8.54014598540146</v>
      </c>
      <c r="Q8" s="3">
        <f t="shared" si="6"/>
        <v>1.7920353982300883</v>
      </c>
      <c r="R8" s="3">
        <f t="shared" si="7"/>
        <v>2.177355285866915</v>
      </c>
    </row>
    <row r="9" spans="1:18" ht="12.75">
      <c r="A9">
        <v>1997</v>
      </c>
      <c r="B9" s="1">
        <v>5013</v>
      </c>
      <c r="C9">
        <v>357</v>
      </c>
      <c r="D9">
        <v>99</v>
      </c>
      <c r="E9" s="1">
        <v>2430</v>
      </c>
      <c r="F9">
        <v>262</v>
      </c>
      <c r="G9">
        <v>121</v>
      </c>
      <c r="H9">
        <v>92</v>
      </c>
      <c r="I9" s="1">
        <v>8374</v>
      </c>
      <c r="J9">
        <v>1997</v>
      </c>
      <c r="K9" s="3">
        <f t="shared" si="0"/>
        <v>2.2333600641539695</v>
      </c>
      <c r="L9" s="3">
        <f t="shared" si="1"/>
        <v>1.424012764260072</v>
      </c>
      <c r="M9" s="3">
        <f t="shared" si="2"/>
        <v>0.16914402870322912</v>
      </c>
      <c r="N9" s="3">
        <f t="shared" si="3"/>
        <v>4.357181280258203</v>
      </c>
      <c r="O9" s="3">
        <f t="shared" si="4"/>
        <v>6.359223300970873</v>
      </c>
      <c r="P9" s="3">
        <f t="shared" si="5"/>
        <v>8.642857142857142</v>
      </c>
      <c r="Q9" s="3">
        <f t="shared" si="6"/>
        <v>1.7590822179732315</v>
      </c>
      <c r="R9" s="3">
        <f t="shared" si="7"/>
        <v>2.2355705056329755</v>
      </c>
    </row>
    <row r="10" spans="1:18" ht="12.75">
      <c r="A10">
        <v>1998</v>
      </c>
      <c r="B10" s="1">
        <v>5399</v>
      </c>
      <c r="C10">
        <v>381</v>
      </c>
      <c r="D10">
        <v>95</v>
      </c>
      <c r="E10" s="1">
        <v>2393</v>
      </c>
      <c r="F10">
        <v>276</v>
      </c>
      <c r="G10">
        <v>117</v>
      </c>
      <c r="H10">
        <v>89</v>
      </c>
      <c r="I10" s="1">
        <v>8750</v>
      </c>
      <c r="J10">
        <v>1998</v>
      </c>
      <c r="K10" s="3">
        <f t="shared" si="0"/>
        <v>2.482755449278028</v>
      </c>
      <c r="L10" s="3">
        <f t="shared" si="1"/>
        <v>1.4682080924855492</v>
      </c>
      <c r="M10" s="3">
        <f t="shared" si="2"/>
        <v>0.14160083469965717</v>
      </c>
      <c r="N10" s="3">
        <f t="shared" si="3"/>
        <v>4.230157327205232</v>
      </c>
      <c r="O10" s="3">
        <f t="shared" si="4"/>
        <v>6.301369863013699</v>
      </c>
      <c r="P10" s="3">
        <f t="shared" si="5"/>
        <v>8.602941176470589</v>
      </c>
      <c r="Q10" s="3">
        <f t="shared" si="6"/>
        <v>1.3587786259541985</v>
      </c>
      <c r="R10" s="3">
        <f t="shared" si="7"/>
        <v>2.3065162378743147</v>
      </c>
    </row>
    <row r="11" spans="1:18" ht="12.75">
      <c r="A11">
        <v>1999</v>
      </c>
      <c r="B11" s="1">
        <v>5648</v>
      </c>
      <c r="C11">
        <v>396</v>
      </c>
      <c r="D11">
        <v>100</v>
      </c>
      <c r="E11" s="1">
        <v>2521</v>
      </c>
      <c r="F11">
        <v>292</v>
      </c>
      <c r="G11">
        <v>120</v>
      </c>
      <c r="H11">
        <v>91</v>
      </c>
      <c r="I11" s="1">
        <v>9168</v>
      </c>
      <c r="J11">
        <v>1999</v>
      </c>
      <c r="K11" s="3">
        <f t="shared" si="0"/>
        <v>2.481655608770157</v>
      </c>
      <c r="L11" s="3">
        <f t="shared" si="1"/>
        <v>1.4892816848439263</v>
      </c>
      <c r="M11" s="3">
        <f t="shared" si="2"/>
        <v>0.13919821826280623</v>
      </c>
      <c r="N11" s="3">
        <f t="shared" si="3"/>
        <v>4.363856673013674</v>
      </c>
      <c r="O11" s="3">
        <f t="shared" si="4"/>
        <v>5.9958932238193015</v>
      </c>
      <c r="P11" s="3">
        <f t="shared" si="5"/>
        <v>8.450704225352114</v>
      </c>
      <c r="Q11" s="3">
        <f t="shared" si="6"/>
        <v>1.2745098039215685</v>
      </c>
      <c r="R11" s="3">
        <f t="shared" si="7"/>
        <v>2.3080408841448063</v>
      </c>
    </row>
    <row r="12" spans="1:18" ht="12.75">
      <c r="A12">
        <v>2000</v>
      </c>
      <c r="B12" s="1">
        <v>5678</v>
      </c>
      <c r="C12">
        <v>413</v>
      </c>
      <c r="D12">
        <v>105</v>
      </c>
      <c r="E12" s="1">
        <v>2632</v>
      </c>
      <c r="F12">
        <v>320</v>
      </c>
      <c r="G12">
        <v>122</v>
      </c>
      <c r="H12">
        <v>93</v>
      </c>
      <c r="I12" s="1">
        <v>9363</v>
      </c>
      <c r="J12">
        <v>2000</v>
      </c>
      <c r="K12" s="3">
        <f t="shared" si="0"/>
        <v>2.452911698634871</v>
      </c>
      <c r="L12" s="3">
        <f t="shared" si="1"/>
        <v>1.5245478036175713</v>
      </c>
      <c r="M12" s="3">
        <f t="shared" si="2"/>
        <v>0.13835814995388063</v>
      </c>
      <c r="N12" s="3">
        <f t="shared" si="3"/>
        <v>4.422043010752688</v>
      </c>
      <c r="O12" s="3">
        <f t="shared" si="4"/>
        <v>6.0606060606060606</v>
      </c>
      <c r="P12" s="3">
        <f t="shared" si="5"/>
        <v>8.413793103448276</v>
      </c>
      <c r="Q12" s="3">
        <f t="shared" si="6"/>
        <v>1.2618724559023067</v>
      </c>
      <c r="R12" s="3">
        <f t="shared" si="7"/>
        <v>2.2944030582238777</v>
      </c>
    </row>
    <row r="13" spans="1:18" ht="12.75">
      <c r="A13">
        <v>2001</v>
      </c>
      <c r="B13" s="1">
        <v>5849</v>
      </c>
      <c r="C13">
        <v>419</v>
      </c>
      <c r="D13">
        <v>105</v>
      </c>
      <c r="E13" s="1">
        <v>2728</v>
      </c>
      <c r="F13">
        <v>336</v>
      </c>
      <c r="G13">
        <v>119</v>
      </c>
      <c r="H13">
        <v>97</v>
      </c>
      <c r="I13" s="1">
        <v>9653</v>
      </c>
      <c r="J13">
        <v>2001</v>
      </c>
      <c r="K13" s="3">
        <f t="shared" si="0"/>
        <v>2.4611824111087732</v>
      </c>
      <c r="L13" s="3">
        <f t="shared" si="1"/>
        <v>1.5109989181391994</v>
      </c>
      <c r="M13" s="3">
        <f t="shared" si="2"/>
        <v>0.1330292664386165</v>
      </c>
      <c r="N13" s="3">
        <f t="shared" si="3"/>
        <v>4.4861042591679</v>
      </c>
      <c r="O13" s="3">
        <f t="shared" si="4"/>
        <v>6.1878453038674035</v>
      </c>
      <c r="P13" s="3">
        <f t="shared" si="5"/>
        <v>9.296875</v>
      </c>
      <c r="Q13" s="3">
        <f t="shared" si="6"/>
        <v>1.245186136071887</v>
      </c>
      <c r="R13" s="3">
        <f t="shared" si="7"/>
        <v>2.3004146608836566</v>
      </c>
    </row>
    <row r="14" spans="1:19" ht="12.75">
      <c r="A14">
        <v>2002</v>
      </c>
      <c r="B14" s="1">
        <v>5868</v>
      </c>
      <c r="C14">
        <v>414</v>
      </c>
      <c r="D14">
        <v>103</v>
      </c>
      <c r="E14" s="1">
        <v>2688</v>
      </c>
      <c r="F14">
        <v>337</v>
      </c>
      <c r="G14">
        <v>116</v>
      </c>
      <c r="H14">
        <v>97</v>
      </c>
      <c r="I14" s="1">
        <v>9623</v>
      </c>
      <c r="J14">
        <v>2002</v>
      </c>
      <c r="K14" s="3">
        <f t="shared" si="0"/>
        <v>2.4337439343038447</v>
      </c>
      <c r="L14" s="3">
        <f t="shared" si="1"/>
        <v>1.459287980260839</v>
      </c>
      <c r="M14" s="3">
        <f t="shared" si="2"/>
        <v>0.12833291801644656</v>
      </c>
      <c r="N14" s="3">
        <f t="shared" si="3"/>
        <v>4.3291995490417134</v>
      </c>
      <c r="O14" s="3">
        <f t="shared" si="4"/>
        <v>5.524590163934426</v>
      </c>
      <c r="P14" s="3">
        <f t="shared" si="5"/>
        <v>8.345323741007194</v>
      </c>
      <c r="Q14" s="3">
        <f t="shared" si="6"/>
        <v>1.1616766467065869</v>
      </c>
      <c r="R14" s="3">
        <f t="shared" si="7"/>
        <v>2.2500993756868612</v>
      </c>
      <c r="S14" s="6">
        <f>I14/I13</f>
        <v>0.9968921578783798</v>
      </c>
    </row>
    <row r="15" spans="1:19" ht="12.75">
      <c r="A15">
        <v>2003</v>
      </c>
      <c r="B15" s="1">
        <v>5692</v>
      </c>
      <c r="C15">
        <v>410</v>
      </c>
      <c r="D15">
        <v>111</v>
      </c>
      <c r="E15" s="1">
        <v>2667</v>
      </c>
      <c r="F15">
        <v>338</v>
      </c>
      <c r="G15">
        <v>109</v>
      </c>
      <c r="H15">
        <v>111</v>
      </c>
      <c r="I15" s="1">
        <v>9436</v>
      </c>
      <c r="J15">
        <v>2003</v>
      </c>
      <c r="K15" s="3">
        <f t="shared" si="0"/>
        <v>2.351288830138797</v>
      </c>
      <c r="L15" s="3">
        <f t="shared" si="1"/>
        <v>1.4335664335664335</v>
      </c>
      <c r="M15" s="3">
        <f t="shared" si="2"/>
        <v>0.1284722222222222</v>
      </c>
      <c r="N15" s="3">
        <f t="shared" si="3"/>
        <v>4.234005397682172</v>
      </c>
      <c r="O15" s="3">
        <f t="shared" si="4"/>
        <v>5.256609642301711</v>
      </c>
      <c r="P15" s="3">
        <f t="shared" si="5"/>
        <v>7.898550724637681</v>
      </c>
      <c r="Q15" s="3">
        <f t="shared" si="6"/>
        <v>1.15625</v>
      </c>
      <c r="R15" s="3">
        <f t="shared" si="7"/>
        <v>2.156849299412558</v>
      </c>
      <c r="S15" s="6">
        <f>I16/I13</f>
        <v>0.9948927794468042</v>
      </c>
    </row>
    <row r="16" spans="1:19" ht="12.75">
      <c r="A16">
        <v>2004</v>
      </c>
      <c r="B16" s="1">
        <v>5799.8</v>
      </c>
      <c r="C16" s="1">
        <v>408.4</v>
      </c>
      <c r="D16" s="1">
        <v>118</v>
      </c>
      <c r="E16" s="1">
        <v>2729.4</v>
      </c>
      <c r="F16" s="1">
        <v>341.5</v>
      </c>
      <c r="G16" s="1">
        <v>107.6</v>
      </c>
      <c r="H16" s="1">
        <v>98.96</v>
      </c>
      <c r="I16" s="1">
        <v>9603.7</v>
      </c>
      <c r="K16" s="2">
        <f>K15/K2</f>
        <v>0.8821578438105733</v>
      </c>
      <c r="L16" s="2">
        <f aca="true" t="shared" si="8" ref="L16:R16">L15/L2</f>
        <v>0.9296328671328671</v>
      </c>
      <c r="M16" s="2">
        <f t="shared" si="8"/>
        <v>0.5779360702614378</v>
      </c>
      <c r="N16" s="2">
        <f t="shared" si="8"/>
        <v>0.9686234854799753</v>
      </c>
      <c r="O16" s="2">
        <f t="shared" si="8"/>
        <v>0.7269140191068652</v>
      </c>
      <c r="P16" s="2">
        <f t="shared" si="8"/>
        <v>0.8650793650793651</v>
      </c>
      <c r="Q16" s="2">
        <f t="shared" si="8"/>
        <v>0.26784018987341773</v>
      </c>
      <c r="R16" s="2">
        <f t="shared" si="8"/>
        <v>0.7945706334862833</v>
      </c>
      <c r="S16" s="6">
        <f>I16/I14</f>
        <v>0.9979943884443522</v>
      </c>
    </row>
    <row r="17" spans="1:19" ht="12.75">
      <c r="A17" t="s">
        <v>7</v>
      </c>
      <c r="B17" s="1">
        <f>SUM(B2:B16)</f>
        <v>81751.8</v>
      </c>
      <c r="C17" s="1">
        <f aca="true" t="shared" si="9" ref="C17:H17">SUM(C2:C16)</f>
        <v>5515.4</v>
      </c>
      <c r="D17" s="1">
        <f t="shared" si="9"/>
        <v>1397</v>
      </c>
      <c r="E17" s="1">
        <f t="shared" si="9"/>
        <v>35918.4</v>
      </c>
      <c r="F17" s="1">
        <f t="shared" si="9"/>
        <v>4033.5</v>
      </c>
      <c r="G17" s="1">
        <f t="shared" si="9"/>
        <v>1783.6</v>
      </c>
      <c r="H17" s="1">
        <f t="shared" si="9"/>
        <v>1324.96</v>
      </c>
      <c r="I17" s="2">
        <f>(I16/I7)^(1/9)</f>
        <v>1.0239238677370461</v>
      </c>
      <c r="J17" s="2">
        <f>(I15/I4)^(1/11)</f>
        <v>1.0095313510995838</v>
      </c>
      <c r="K17" s="2"/>
      <c r="L17" s="2"/>
      <c r="M17" s="2"/>
      <c r="N17" s="2"/>
      <c r="O17" s="2"/>
      <c r="P17" s="2"/>
      <c r="Q17" s="2"/>
      <c r="R17" s="2"/>
      <c r="S17" s="6"/>
    </row>
    <row r="18" spans="1:9" ht="12.75">
      <c r="A18" t="s">
        <v>8</v>
      </c>
      <c r="B18" s="2">
        <f>(B15/B2)-1</f>
        <v>0.0026422406200456994</v>
      </c>
      <c r="C18" s="2">
        <f aca="true" t="shared" si="10" ref="C18:I18">(C15/C2)-1</f>
        <v>0.25</v>
      </c>
      <c r="D18" s="2">
        <f t="shared" si="10"/>
        <v>0.6323529411764706</v>
      </c>
      <c r="E18" s="2">
        <f t="shared" si="10"/>
        <v>0.13682864450127874</v>
      </c>
      <c r="F18" s="2">
        <f t="shared" si="10"/>
        <v>0.9314285714285715</v>
      </c>
      <c r="G18" s="2">
        <f t="shared" si="10"/>
        <v>-0.13492063492063489</v>
      </c>
      <c r="H18" s="2">
        <f t="shared" si="10"/>
        <v>0.40506329113924044</v>
      </c>
      <c r="I18" s="2">
        <f t="shared" si="10"/>
        <v>0.07239459029435169</v>
      </c>
    </row>
    <row r="19" spans="1:13" ht="12.75">
      <c r="A19" t="s">
        <v>9</v>
      </c>
      <c r="B19" s="1">
        <f>B15-B2</f>
        <v>15</v>
      </c>
      <c r="C19" s="1">
        <f aca="true" t="shared" si="11" ref="C19:I19">C15-C2</f>
        <v>82</v>
      </c>
      <c r="D19" s="1">
        <f t="shared" si="11"/>
        <v>43</v>
      </c>
      <c r="E19" s="1">
        <f t="shared" si="11"/>
        <v>321</v>
      </c>
      <c r="F19" s="1">
        <f t="shared" si="11"/>
        <v>163</v>
      </c>
      <c r="G19" s="1">
        <f t="shared" si="11"/>
        <v>-17</v>
      </c>
      <c r="H19" s="1">
        <f t="shared" si="11"/>
        <v>32</v>
      </c>
      <c r="I19" s="1">
        <f t="shared" si="11"/>
        <v>637</v>
      </c>
      <c r="J19" s="2">
        <f>(I16/I4)^(1/13)</f>
        <v>1.0094260431074527</v>
      </c>
      <c r="M19" s="3" t="s">
        <v>60</v>
      </c>
    </row>
    <row r="20" spans="1:10" ht="12.75">
      <c r="A20" t="s">
        <v>10</v>
      </c>
      <c r="B20" s="2">
        <f>B19/$I19</f>
        <v>0.023547880690737835</v>
      </c>
      <c r="C20" s="2">
        <f aca="true" t="shared" si="12" ref="C20:I20">C19/$I19</f>
        <v>0.12872841444270017</v>
      </c>
      <c r="D20" s="2">
        <f t="shared" si="12"/>
        <v>0.06750392464678179</v>
      </c>
      <c r="E20" s="2">
        <f t="shared" si="12"/>
        <v>0.5039246467817896</v>
      </c>
      <c r="F20" s="2">
        <f t="shared" si="12"/>
        <v>0.25588697017268447</v>
      </c>
      <c r="G20" s="2">
        <f t="shared" si="12"/>
        <v>-0.026687598116169546</v>
      </c>
      <c r="H20" s="2">
        <f t="shared" si="12"/>
        <v>0.05023547880690738</v>
      </c>
      <c r="I20" s="2">
        <f t="shared" si="12"/>
        <v>1</v>
      </c>
      <c r="J20" s="2">
        <f>I15/I4</f>
        <v>1.1099870603458417</v>
      </c>
    </row>
    <row r="21" spans="1:10" ht="12.75">
      <c r="A21" t="s">
        <v>42</v>
      </c>
      <c r="B21" s="2"/>
      <c r="C21" s="2"/>
      <c r="D21" s="2"/>
      <c r="E21" s="2"/>
      <c r="F21" s="2"/>
      <c r="G21" s="2"/>
      <c r="H21" s="2">
        <f>I12/I2</f>
        <v>1.0640981929764746</v>
      </c>
      <c r="I21" s="2">
        <f>I13/I3</f>
        <v>1.1257142857142857</v>
      </c>
      <c r="J21" s="2">
        <f>I13/I7</f>
        <v>1.2434625788999099</v>
      </c>
    </row>
    <row r="22" spans="1:10" ht="12.75">
      <c r="A22" t="s">
        <v>43</v>
      </c>
      <c r="B22" s="2">
        <f>B16/$I16</f>
        <v>0.6039130751689453</v>
      </c>
      <c r="C22" s="2">
        <f aca="true" t="shared" si="13" ref="C22:H22">C16/$I16</f>
        <v>0.0425252767162656</v>
      </c>
      <c r="D22" s="2">
        <f t="shared" si="13"/>
        <v>0.01228693107864677</v>
      </c>
      <c r="E22" s="2">
        <f t="shared" si="13"/>
        <v>0.2842029634411737</v>
      </c>
      <c r="F22" s="2">
        <f t="shared" si="13"/>
        <v>0.035559211553880275</v>
      </c>
      <c r="G22" s="2">
        <f t="shared" si="13"/>
        <v>0.011204015119172817</v>
      </c>
      <c r="H22" s="2">
        <f t="shared" si="13"/>
        <v>0.010304361860532919</v>
      </c>
      <c r="I22" s="2">
        <f>C22+E22+F22</f>
        <v>0.36228745171131954</v>
      </c>
      <c r="J22" s="2"/>
    </row>
    <row r="23" spans="1:18" ht="12.75">
      <c r="A23" t="s">
        <v>26</v>
      </c>
      <c r="B23" t="s">
        <v>0</v>
      </c>
      <c r="C23" t="s">
        <v>1</v>
      </c>
      <c r="D23" t="s">
        <v>2</v>
      </c>
      <c r="E23" t="s">
        <v>3</v>
      </c>
      <c r="F23" t="s">
        <v>4</v>
      </c>
      <c r="G23" t="s">
        <v>5</v>
      </c>
      <c r="H23" t="s">
        <v>6</v>
      </c>
      <c r="I23" t="s">
        <v>7</v>
      </c>
      <c r="J23" t="s">
        <v>19</v>
      </c>
      <c r="K23" s="3" t="s">
        <v>0</v>
      </c>
      <c r="L23" s="3" t="s">
        <v>1</v>
      </c>
      <c r="M23" s="3" t="s">
        <v>2</v>
      </c>
      <c r="N23" s="3" t="s">
        <v>3</v>
      </c>
      <c r="O23" s="3" t="s">
        <v>4</v>
      </c>
      <c r="P23" s="3" t="s">
        <v>5</v>
      </c>
      <c r="Q23" s="3" t="s">
        <v>6</v>
      </c>
      <c r="R23" s="3" t="s">
        <v>7</v>
      </c>
    </row>
    <row r="24" spans="1:18" ht="12.75">
      <c r="A24">
        <v>1990</v>
      </c>
      <c r="B24" s="1">
        <v>20981</v>
      </c>
      <c r="C24" s="1">
        <v>7082</v>
      </c>
      <c r="D24">
        <v>431</v>
      </c>
      <c r="E24" s="1">
        <v>11475</v>
      </c>
      <c r="F24">
        <v>571</v>
      </c>
      <c r="G24">
        <v>193</v>
      </c>
      <c r="H24">
        <v>410</v>
      </c>
      <c r="I24" s="1">
        <v>41143</v>
      </c>
      <c r="J24">
        <v>1990</v>
      </c>
      <c r="K24" s="3">
        <f aca="true" t="shared" si="14" ref="K24:K37">B24/B44</f>
        <v>9.85069721583173</v>
      </c>
      <c r="L24" s="3">
        <f aca="true" t="shared" si="15" ref="L24:R24">C24/C44</f>
        <v>33.29572167371885</v>
      </c>
      <c r="M24" s="3">
        <f t="shared" si="15"/>
        <v>1.4089571755475647</v>
      </c>
      <c r="N24" s="3">
        <f t="shared" si="15"/>
        <v>21.380659586361094</v>
      </c>
      <c r="O24" s="3">
        <f t="shared" si="15"/>
        <v>23.59504132231405</v>
      </c>
      <c r="P24" s="3">
        <f t="shared" si="15"/>
        <v>13.98550724637681</v>
      </c>
      <c r="Q24" s="3">
        <f t="shared" si="15"/>
        <v>22.404371584699454</v>
      </c>
      <c r="R24" s="3">
        <f t="shared" si="15"/>
        <v>12.692580595403363</v>
      </c>
    </row>
    <row r="25" spans="1:18" ht="12.75">
      <c r="A25">
        <v>1991</v>
      </c>
      <c r="B25" s="1">
        <v>21090</v>
      </c>
      <c r="C25" s="1">
        <v>7344</v>
      </c>
      <c r="D25">
        <v>454</v>
      </c>
      <c r="E25" s="1">
        <v>10528</v>
      </c>
      <c r="F25">
        <v>662</v>
      </c>
      <c r="G25">
        <v>195</v>
      </c>
      <c r="H25">
        <v>430</v>
      </c>
      <c r="I25" s="1">
        <v>40703</v>
      </c>
      <c r="J25">
        <v>1991</v>
      </c>
      <c r="K25" s="3">
        <f t="shared" si="14"/>
        <v>9.734145666020494</v>
      </c>
      <c r="L25" s="3">
        <f aca="true" t="shared" si="16" ref="L25:L37">C25/C45</f>
        <v>34.17403443462075</v>
      </c>
      <c r="M25" s="3">
        <f aca="true" t="shared" si="17" ref="M25:M37">D25/D45</f>
        <v>1.355223880597015</v>
      </c>
      <c r="N25" s="3">
        <f aca="true" t="shared" si="18" ref="N25:N37">E25/E45</f>
        <v>19.96965098634294</v>
      </c>
      <c r="O25" s="3">
        <f aca="true" t="shared" si="19" ref="O25:O37">F25/F45</f>
        <v>23.98550724637681</v>
      </c>
      <c r="P25" s="3">
        <f aca="true" t="shared" si="20" ref="P25:P37">G25/G45</f>
        <v>14.338235294117647</v>
      </c>
      <c r="Q25" s="3">
        <f aca="true" t="shared" si="21" ref="Q25:Q37">H25/H45</f>
        <v>20</v>
      </c>
      <c r="R25" s="3">
        <f aca="true" t="shared" si="22" ref="R25:R37">I25/I45</f>
        <v>12.310367771594484</v>
      </c>
    </row>
    <row r="26" spans="1:18" ht="12.75">
      <c r="A26">
        <v>1992</v>
      </c>
      <c r="B26" s="1">
        <v>20336</v>
      </c>
      <c r="C26" s="1">
        <v>7320</v>
      </c>
      <c r="D26">
        <v>495</v>
      </c>
      <c r="E26" s="1">
        <v>10737</v>
      </c>
      <c r="F26">
        <v>701</v>
      </c>
      <c r="G26">
        <v>199</v>
      </c>
      <c r="H26">
        <v>453</v>
      </c>
      <c r="I26" s="1">
        <v>40241</v>
      </c>
      <c r="J26">
        <v>1992</v>
      </c>
      <c r="K26" s="3">
        <f t="shared" si="14"/>
        <v>9.337006427915519</v>
      </c>
      <c r="L26" s="3">
        <f t="shared" si="16"/>
        <v>33.45521023765996</v>
      </c>
      <c r="M26" s="3">
        <f t="shared" si="17"/>
        <v>1.361760660247593</v>
      </c>
      <c r="N26" s="3">
        <f t="shared" si="18"/>
        <v>20.435858393604875</v>
      </c>
      <c r="O26" s="3">
        <f t="shared" si="19"/>
        <v>24.51048951048951</v>
      </c>
      <c r="P26" s="3">
        <f t="shared" si="20"/>
        <v>14.316546762589928</v>
      </c>
      <c r="Q26" s="3">
        <f t="shared" si="21"/>
        <v>17.15909090909091</v>
      </c>
      <c r="R26" s="3">
        <f t="shared" si="22"/>
        <v>11.99576700649854</v>
      </c>
    </row>
    <row r="27" spans="1:18" ht="12.75">
      <c r="A27">
        <v>1993</v>
      </c>
      <c r="B27" s="1">
        <v>20247</v>
      </c>
      <c r="C27" s="1">
        <v>6940</v>
      </c>
      <c r="D27">
        <v>562</v>
      </c>
      <c r="E27" s="1">
        <v>10231</v>
      </c>
      <c r="F27">
        <v>705</v>
      </c>
      <c r="G27">
        <v>188</v>
      </c>
      <c r="H27">
        <v>511</v>
      </c>
      <c r="I27" s="1">
        <v>39384</v>
      </c>
      <c r="J27">
        <v>1993</v>
      </c>
      <c r="K27" s="3">
        <f t="shared" si="14"/>
        <v>9.163196958725562</v>
      </c>
      <c r="L27" s="3">
        <f t="shared" si="16"/>
        <v>30.99598034836981</v>
      </c>
      <c r="M27" s="3">
        <f t="shared" si="17"/>
        <v>1.3842364532019704</v>
      </c>
      <c r="N27" s="3">
        <f t="shared" si="18"/>
        <v>19.595862861520782</v>
      </c>
      <c r="O27" s="3">
        <f t="shared" si="19"/>
        <v>25.451263537906136</v>
      </c>
      <c r="P27" s="3">
        <f t="shared" si="20"/>
        <v>14.461538461538462</v>
      </c>
      <c r="Q27" s="3">
        <f t="shared" si="21"/>
        <v>15.869565217391303</v>
      </c>
      <c r="R27" s="3">
        <f t="shared" si="22"/>
        <v>11.465168408488836</v>
      </c>
    </row>
    <row r="28" spans="1:18" ht="12.75">
      <c r="A28">
        <v>1994</v>
      </c>
      <c r="B28" s="1">
        <v>18832</v>
      </c>
      <c r="C28" s="1">
        <v>7996</v>
      </c>
      <c r="D28">
        <v>577</v>
      </c>
      <c r="E28" s="1">
        <v>10668</v>
      </c>
      <c r="F28">
        <v>833</v>
      </c>
      <c r="G28">
        <v>187</v>
      </c>
      <c r="H28">
        <v>492</v>
      </c>
      <c r="I28" s="1">
        <v>39585</v>
      </c>
      <c r="J28">
        <v>1994</v>
      </c>
      <c r="K28" s="3">
        <f t="shared" si="14"/>
        <v>8.7104532839963</v>
      </c>
      <c r="L28" s="3">
        <f t="shared" si="16"/>
        <v>34.64471403812825</v>
      </c>
      <c r="M28" s="3">
        <f t="shared" si="17"/>
        <v>1.2443390122924305</v>
      </c>
      <c r="N28" s="3">
        <f t="shared" si="18"/>
        <v>20.060172997367435</v>
      </c>
      <c r="O28" s="3">
        <f t="shared" si="19"/>
        <v>24.5</v>
      </c>
      <c r="P28" s="3">
        <f t="shared" si="20"/>
        <v>13.64963503649635</v>
      </c>
      <c r="Q28" s="3">
        <f t="shared" si="21"/>
        <v>15.619047619047619</v>
      </c>
      <c r="R28" s="3">
        <f t="shared" si="22"/>
        <v>11.416005767844268</v>
      </c>
    </row>
    <row r="29" spans="1:18" ht="12.75">
      <c r="A29">
        <v>1995</v>
      </c>
      <c r="B29" s="1">
        <v>18818</v>
      </c>
      <c r="C29" s="1">
        <v>8244</v>
      </c>
      <c r="D29">
        <v>607</v>
      </c>
      <c r="E29" s="1">
        <v>10559</v>
      </c>
      <c r="F29">
        <v>860</v>
      </c>
      <c r="G29">
        <v>187</v>
      </c>
      <c r="H29">
        <v>533</v>
      </c>
      <c r="I29" s="1">
        <v>39808</v>
      </c>
      <c r="J29">
        <v>1995</v>
      </c>
      <c r="K29" s="3">
        <f t="shared" si="14"/>
        <v>8.617484086641939</v>
      </c>
      <c r="L29" s="3">
        <f t="shared" si="16"/>
        <v>34.682372738746324</v>
      </c>
      <c r="M29" s="3">
        <f t="shared" si="17"/>
        <v>1.1984205330700888</v>
      </c>
      <c r="N29" s="3">
        <f t="shared" si="18"/>
        <v>19.65562174236783</v>
      </c>
      <c r="O29" s="3">
        <f t="shared" si="19"/>
        <v>24.85549132947977</v>
      </c>
      <c r="P29" s="3">
        <f t="shared" si="20"/>
        <v>13.550724637681158</v>
      </c>
      <c r="Q29" s="3">
        <f t="shared" si="21"/>
        <v>14.523160762942778</v>
      </c>
      <c r="R29" s="3">
        <f t="shared" si="22"/>
        <v>11.212889414680864</v>
      </c>
    </row>
    <row r="30" spans="1:18" ht="12.75">
      <c r="A30">
        <v>1996</v>
      </c>
      <c r="B30" s="1">
        <v>19096</v>
      </c>
      <c r="C30" s="1">
        <v>8351</v>
      </c>
      <c r="D30">
        <v>656</v>
      </c>
      <c r="E30" s="1">
        <v>11530</v>
      </c>
      <c r="F30">
        <v>957</v>
      </c>
      <c r="G30">
        <v>184</v>
      </c>
      <c r="H30">
        <v>604</v>
      </c>
      <c r="I30" s="1">
        <v>41378</v>
      </c>
      <c r="J30">
        <v>1996</v>
      </c>
      <c r="K30" s="3">
        <f t="shared" si="14"/>
        <v>8.599864895293853</v>
      </c>
      <c r="L30" s="3">
        <f t="shared" si="16"/>
        <v>34.52252997106242</v>
      </c>
      <c r="M30" s="3">
        <f t="shared" si="17"/>
        <v>1.1964253146087909</v>
      </c>
      <c r="N30" s="3">
        <f t="shared" si="18"/>
        <v>21.229976063340082</v>
      </c>
      <c r="O30" s="3">
        <f t="shared" si="19"/>
        <v>25.45212765957447</v>
      </c>
      <c r="P30" s="3">
        <f t="shared" si="20"/>
        <v>13.43065693430657</v>
      </c>
      <c r="Q30" s="3">
        <f t="shared" si="21"/>
        <v>13.362831858407079</v>
      </c>
      <c r="R30" s="3">
        <f t="shared" si="22"/>
        <v>11.3355066706846</v>
      </c>
    </row>
    <row r="31" spans="1:18" ht="12.75">
      <c r="A31">
        <v>1997</v>
      </c>
      <c r="B31" s="1">
        <v>19604</v>
      </c>
      <c r="C31" s="1">
        <v>8038</v>
      </c>
      <c r="D31">
        <v>754</v>
      </c>
      <c r="E31" s="1">
        <v>12056</v>
      </c>
      <c r="F31" s="1">
        <v>1035</v>
      </c>
      <c r="G31">
        <v>189</v>
      </c>
      <c r="H31">
        <v>663</v>
      </c>
      <c r="I31" s="1">
        <v>42339</v>
      </c>
      <c r="J31">
        <v>1997</v>
      </c>
      <c r="K31" s="3">
        <f t="shared" si="14"/>
        <v>8.733850129198967</v>
      </c>
      <c r="L31" s="3">
        <f t="shared" si="16"/>
        <v>32.06222576785002</v>
      </c>
      <c r="M31" s="3">
        <f t="shared" si="17"/>
        <v>1.2882282590124723</v>
      </c>
      <c r="N31" s="3">
        <f t="shared" si="18"/>
        <v>21.617357001972383</v>
      </c>
      <c r="O31" s="3">
        <f t="shared" si="19"/>
        <v>25.12135922330097</v>
      </c>
      <c r="P31" s="3">
        <f t="shared" si="20"/>
        <v>13.5</v>
      </c>
      <c r="Q31" s="3">
        <f t="shared" si="21"/>
        <v>12.676864244741875</v>
      </c>
      <c r="R31" s="3">
        <f t="shared" si="22"/>
        <v>11.303059426557745</v>
      </c>
    </row>
    <row r="32" spans="1:18" ht="12.75">
      <c r="A32">
        <v>1998</v>
      </c>
      <c r="B32" s="1">
        <v>20360</v>
      </c>
      <c r="C32" s="1">
        <v>8704</v>
      </c>
      <c r="D32">
        <v>735</v>
      </c>
      <c r="E32" s="1">
        <v>12284</v>
      </c>
      <c r="F32" s="1">
        <v>1128</v>
      </c>
      <c r="G32">
        <v>182</v>
      </c>
      <c r="H32">
        <v>735</v>
      </c>
      <c r="I32" s="1">
        <v>44128</v>
      </c>
      <c r="J32">
        <v>1998</v>
      </c>
      <c r="K32" s="3">
        <f t="shared" si="14"/>
        <v>9.362641405315921</v>
      </c>
      <c r="L32" s="3">
        <f t="shared" si="16"/>
        <v>33.541425818882466</v>
      </c>
      <c r="M32" s="3">
        <f t="shared" si="17"/>
        <v>1.0955433000447161</v>
      </c>
      <c r="N32" s="3">
        <f t="shared" si="18"/>
        <v>21.714689764893052</v>
      </c>
      <c r="O32" s="3">
        <f t="shared" si="19"/>
        <v>25.753424657534246</v>
      </c>
      <c r="P32" s="3">
        <f t="shared" si="20"/>
        <v>13.382352941176471</v>
      </c>
      <c r="Q32" s="3">
        <f t="shared" si="21"/>
        <v>11.221374045801527</v>
      </c>
      <c r="R32" s="3">
        <f t="shared" si="22"/>
        <v>11.632222690847744</v>
      </c>
    </row>
    <row r="33" spans="1:18" ht="12.75">
      <c r="A33">
        <v>1999</v>
      </c>
      <c r="B33" s="1">
        <v>21205</v>
      </c>
      <c r="C33" s="1">
        <v>8766</v>
      </c>
      <c r="D33">
        <v>813</v>
      </c>
      <c r="E33" s="1">
        <v>12902</v>
      </c>
      <c r="F33" s="1">
        <v>1206</v>
      </c>
      <c r="G33">
        <v>186</v>
      </c>
      <c r="H33">
        <v>779</v>
      </c>
      <c r="I33" s="1">
        <v>45857</v>
      </c>
      <c r="J33">
        <v>1999</v>
      </c>
      <c r="K33" s="3">
        <f t="shared" si="14"/>
        <v>9.317193198295179</v>
      </c>
      <c r="L33" s="3">
        <f t="shared" si="16"/>
        <v>32.96728093268146</v>
      </c>
      <c r="M33" s="3">
        <f t="shared" si="17"/>
        <v>1.1316815144766148</v>
      </c>
      <c r="N33" s="3">
        <f t="shared" si="18"/>
        <v>22.333391033408343</v>
      </c>
      <c r="O33" s="3">
        <f t="shared" si="19"/>
        <v>24.763860369609855</v>
      </c>
      <c r="P33" s="3">
        <f t="shared" si="20"/>
        <v>13.098591549295776</v>
      </c>
      <c r="Q33" s="3">
        <f t="shared" si="21"/>
        <v>10.910364145658262</v>
      </c>
      <c r="R33" s="3">
        <f t="shared" si="22"/>
        <v>11.544484164946377</v>
      </c>
    </row>
    <row r="34" spans="1:18" ht="12.75">
      <c r="A34">
        <v>2000</v>
      </c>
      <c r="B34" s="1">
        <v>21241</v>
      </c>
      <c r="C34" s="1">
        <v>9402</v>
      </c>
      <c r="D34">
        <v>839</v>
      </c>
      <c r="E34" s="1">
        <v>13844</v>
      </c>
      <c r="F34" s="1">
        <v>1356</v>
      </c>
      <c r="G34">
        <v>192</v>
      </c>
      <c r="H34">
        <v>792</v>
      </c>
      <c r="I34" s="1">
        <v>47666</v>
      </c>
      <c r="J34">
        <v>2000</v>
      </c>
      <c r="K34" s="3">
        <f t="shared" si="14"/>
        <v>9.176170727492655</v>
      </c>
      <c r="L34" s="3">
        <f t="shared" si="16"/>
        <v>34.70653377630122</v>
      </c>
      <c r="M34" s="3">
        <f t="shared" si="17"/>
        <v>1.1055475029648176</v>
      </c>
      <c r="N34" s="3">
        <f t="shared" si="18"/>
        <v>23.259408602150536</v>
      </c>
      <c r="O34" s="3">
        <f t="shared" si="19"/>
        <v>25.681818181818183</v>
      </c>
      <c r="P34" s="3">
        <f t="shared" si="20"/>
        <v>13.241379310344827</v>
      </c>
      <c r="Q34" s="3">
        <f t="shared" si="21"/>
        <v>10.746268656716417</v>
      </c>
      <c r="R34" s="3">
        <f t="shared" si="22"/>
        <v>11.680552832777886</v>
      </c>
    </row>
    <row r="35" spans="1:18" ht="12.75">
      <c r="A35">
        <v>2001</v>
      </c>
      <c r="B35" s="1">
        <v>22022</v>
      </c>
      <c r="C35" s="1">
        <v>9548</v>
      </c>
      <c r="D35">
        <v>855</v>
      </c>
      <c r="E35" s="1">
        <v>14178</v>
      </c>
      <c r="F35" s="1">
        <v>1437</v>
      </c>
      <c r="G35">
        <v>187</v>
      </c>
      <c r="H35">
        <v>843</v>
      </c>
      <c r="I35" s="1">
        <v>49070</v>
      </c>
      <c r="J35">
        <v>2001</v>
      </c>
      <c r="K35" s="3">
        <f t="shared" si="14"/>
        <v>9.26656848306333</v>
      </c>
      <c r="L35" s="3">
        <f t="shared" si="16"/>
        <v>34.432023079697075</v>
      </c>
      <c r="M35" s="3">
        <f t="shared" si="17"/>
        <v>1.0832383124287344</v>
      </c>
      <c r="N35" s="3">
        <f t="shared" si="18"/>
        <v>23.315244203256043</v>
      </c>
      <c r="O35" s="3">
        <f t="shared" si="19"/>
        <v>26.464088397790057</v>
      </c>
      <c r="P35" s="3">
        <f t="shared" si="20"/>
        <v>14.609375</v>
      </c>
      <c r="Q35" s="3">
        <f t="shared" si="21"/>
        <v>10.821566110397946</v>
      </c>
      <c r="R35" s="3">
        <f t="shared" si="22"/>
        <v>11.693913540822649</v>
      </c>
    </row>
    <row r="36" spans="1:18" ht="12.75">
      <c r="A36">
        <v>2002</v>
      </c>
      <c r="B36" s="1">
        <v>21841</v>
      </c>
      <c r="C36" s="1">
        <v>9504</v>
      </c>
      <c r="D36">
        <v>853</v>
      </c>
      <c r="E36" s="1">
        <v>13663</v>
      </c>
      <c r="F36" s="1">
        <v>1432</v>
      </c>
      <c r="G36">
        <v>188</v>
      </c>
      <c r="H36">
        <v>843</v>
      </c>
      <c r="I36" s="1">
        <v>48324</v>
      </c>
      <c r="J36">
        <v>2002</v>
      </c>
      <c r="K36" s="3">
        <f t="shared" si="14"/>
        <v>9.058521007009249</v>
      </c>
      <c r="L36" s="3">
        <f t="shared" si="16"/>
        <v>33.500176242509696</v>
      </c>
      <c r="M36" s="3">
        <f t="shared" si="17"/>
        <v>1.062795913281834</v>
      </c>
      <c r="N36" s="3">
        <f t="shared" si="18"/>
        <v>22.005153808986954</v>
      </c>
      <c r="O36" s="3">
        <f t="shared" si="19"/>
        <v>23.475409836065573</v>
      </c>
      <c r="P36" s="3">
        <f t="shared" si="20"/>
        <v>13.525179856115107</v>
      </c>
      <c r="Q36" s="3">
        <f t="shared" si="21"/>
        <v>10.095808383233534</v>
      </c>
      <c r="R36" s="3">
        <f t="shared" si="22"/>
        <v>11.299366333855543</v>
      </c>
    </row>
    <row r="37" spans="1:18" ht="12.75">
      <c r="A37">
        <v>2003</v>
      </c>
      <c r="B37" s="1">
        <v>21262</v>
      </c>
      <c r="C37" s="1">
        <v>9559</v>
      </c>
      <c r="D37">
        <v>930</v>
      </c>
      <c r="E37" s="1">
        <v>13606</v>
      </c>
      <c r="F37" s="1">
        <v>1476</v>
      </c>
      <c r="G37">
        <v>176</v>
      </c>
      <c r="H37">
        <v>962</v>
      </c>
      <c r="I37" s="1">
        <v>47972</v>
      </c>
      <c r="J37">
        <v>2003</v>
      </c>
      <c r="K37" s="3">
        <f t="shared" si="14"/>
        <v>8.783046926635823</v>
      </c>
      <c r="L37" s="3">
        <f t="shared" si="16"/>
        <v>33.42307692307692</v>
      </c>
      <c r="M37" s="3">
        <f t="shared" si="17"/>
        <v>1.0763888888888888</v>
      </c>
      <c r="N37" s="3">
        <f t="shared" si="18"/>
        <v>21.60025400857279</v>
      </c>
      <c r="O37" s="3">
        <f t="shared" si="19"/>
        <v>22.954898911353034</v>
      </c>
      <c r="P37" s="3">
        <f t="shared" si="20"/>
        <v>12.753623188405797</v>
      </c>
      <c r="Q37" s="3">
        <f t="shared" si="21"/>
        <v>10.020833333333334</v>
      </c>
      <c r="R37" s="3">
        <f t="shared" si="22"/>
        <v>10.965279206381862</v>
      </c>
    </row>
    <row r="38" spans="1:10" ht="12.75">
      <c r="A38" t="s">
        <v>7</v>
      </c>
      <c r="B38" s="1">
        <f>SUM(B26:B37)</f>
        <v>244864</v>
      </c>
      <c r="C38" s="1">
        <f aca="true" t="shared" si="23" ref="C38:I38">SUM(C26:C37)</f>
        <v>102372</v>
      </c>
      <c r="D38" s="1">
        <f t="shared" si="23"/>
        <v>8676</v>
      </c>
      <c r="E38" s="1">
        <f t="shared" si="23"/>
        <v>146258</v>
      </c>
      <c r="F38" s="1">
        <f t="shared" si="23"/>
        <v>13126</v>
      </c>
      <c r="G38" s="1">
        <f t="shared" si="23"/>
        <v>2245</v>
      </c>
      <c r="H38" s="1">
        <f t="shared" si="23"/>
        <v>8210</v>
      </c>
      <c r="I38" s="1">
        <f t="shared" si="23"/>
        <v>525752</v>
      </c>
      <c r="J38" s="7">
        <f>(C38+E38+F38)/I38</f>
        <v>0.49786971804196656</v>
      </c>
    </row>
    <row r="39" spans="1:9" ht="12.75">
      <c r="A39" t="s">
        <v>8</v>
      </c>
      <c r="B39" s="2">
        <f aca="true" t="shared" si="24" ref="B39:I39">(B37/B24)-1</f>
        <v>0.013393069920404121</v>
      </c>
      <c r="C39" s="2">
        <f t="shared" si="24"/>
        <v>0.3497599548150241</v>
      </c>
      <c r="D39" s="2">
        <f t="shared" si="24"/>
        <v>1.1577726218097446</v>
      </c>
      <c r="E39" s="2">
        <f t="shared" si="24"/>
        <v>0.18570806100217863</v>
      </c>
      <c r="F39" s="2">
        <f t="shared" si="24"/>
        <v>1.584938704028021</v>
      </c>
      <c r="G39" s="2">
        <f t="shared" si="24"/>
        <v>-0.08808290155440412</v>
      </c>
      <c r="H39" s="2">
        <f t="shared" si="24"/>
        <v>1.346341463414634</v>
      </c>
      <c r="I39" s="2">
        <f t="shared" si="24"/>
        <v>0.16598206256228276</v>
      </c>
    </row>
    <row r="40" spans="1:10" ht="12.75">
      <c r="A40" t="s">
        <v>9</v>
      </c>
      <c r="B40" s="1">
        <f>B37-B24</f>
        <v>281</v>
      </c>
      <c r="C40" s="1">
        <f aca="true" t="shared" si="25" ref="C40:I40">C37-C24</f>
        <v>2477</v>
      </c>
      <c r="D40" s="1">
        <f t="shared" si="25"/>
        <v>499</v>
      </c>
      <c r="E40" s="1">
        <f t="shared" si="25"/>
        <v>2131</v>
      </c>
      <c r="F40" s="1">
        <f t="shared" si="25"/>
        <v>905</v>
      </c>
      <c r="G40" s="1">
        <f t="shared" si="25"/>
        <v>-17</v>
      </c>
      <c r="H40" s="1">
        <f t="shared" si="25"/>
        <v>552</v>
      </c>
      <c r="I40" s="1">
        <f t="shared" si="25"/>
        <v>6829</v>
      </c>
      <c r="J40" s="2">
        <f>(I37/I25)^(1/13)</f>
        <v>1.0127198880601698</v>
      </c>
    </row>
    <row r="41" spans="1:10" ht="12.75">
      <c r="A41" t="s">
        <v>10</v>
      </c>
      <c r="B41" s="2">
        <f aca="true" t="shared" si="26" ref="B41:I41">B40/$I40</f>
        <v>0.041148045101771856</v>
      </c>
      <c r="C41" s="2">
        <f t="shared" si="26"/>
        <v>0.3627178210572558</v>
      </c>
      <c r="D41" s="2">
        <f t="shared" si="26"/>
        <v>0.0730707277785913</v>
      </c>
      <c r="E41" s="2">
        <f t="shared" si="26"/>
        <v>0.3120515448821204</v>
      </c>
      <c r="F41" s="2">
        <f t="shared" si="26"/>
        <v>0.13252306340606237</v>
      </c>
      <c r="G41" s="2">
        <f t="shared" si="26"/>
        <v>-0.0024893835114950945</v>
      </c>
      <c r="H41" s="2">
        <f t="shared" si="26"/>
        <v>0.08083174696148777</v>
      </c>
      <c r="I41" s="2">
        <f t="shared" si="26"/>
        <v>1</v>
      </c>
      <c r="J41" s="2">
        <f>I34/I24</f>
        <v>1.158544588386846</v>
      </c>
    </row>
    <row r="42" spans="1:9" ht="12.75">
      <c r="A42" t="s">
        <v>40</v>
      </c>
      <c r="B42" s="2">
        <f>B38/$I38</f>
        <v>0.4657405012249121</v>
      </c>
      <c r="C42" s="2">
        <f aca="true" t="shared" si="27" ref="C42:H42">C38/$I38</f>
        <v>0.19471537911410702</v>
      </c>
      <c r="D42" s="2">
        <f t="shared" si="27"/>
        <v>0.016502077024909082</v>
      </c>
      <c r="E42" s="2">
        <f t="shared" si="27"/>
        <v>0.27818819519469257</v>
      </c>
      <c r="F42" s="2">
        <f t="shared" si="27"/>
        <v>0.024966143733166968</v>
      </c>
      <c r="G42" s="2">
        <f t="shared" si="27"/>
        <v>0.00427007410337954</v>
      </c>
      <c r="H42" s="2">
        <f t="shared" si="27"/>
        <v>0.015615727567370168</v>
      </c>
      <c r="I42" s="2">
        <f>C42+E42+F42</f>
        <v>0.49786971804196656</v>
      </c>
    </row>
    <row r="43" spans="1:10" ht="12.75">
      <c r="A43" t="s">
        <v>27</v>
      </c>
      <c r="B43" t="s">
        <v>0</v>
      </c>
      <c r="C43" t="s">
        <v>1</v>
      </c>
      <c r="D43" t="s">
        <v>2</v>
      </c>
      <c r="E43" t="s">
        <v>3</v>
      </c>
      <c r="F43" t="s">
        <v>4</v>
      </c>
      <c r="G43" t="s">
        <v>5</v>
      </c>
      <c r="H43" t="s">
        <v>6</v>
      </c>
      <c r="I43" t="s">
        <v>7</v>
      </c>
      <c r="J43" t="s">
        <v>11</v>
      </c>
    </row>
    <row r="44" spans="1:10" ht="12.75">
      <c r="A44">
        <v>1990</v>
      </c>
      <c r="B44" s="1">
        <v>2129.9</v>
      </c>
      <c r="C44" s="1">
        <v>212.7</v>
      </c>
      <c r="D44" s="1">
        <v>305.9</v>
      </c>
      <c r="E44" s="1">
        <v>536.7</v>
      </c>
      <c r="F44" s="1">
        <v>24.2</v>
      </c>
      <c r="G44" s="1">
        <v>13.8</v>
      </c>
      <c r="H44" s="1">
        <v>18.3</v>
      </c>
      <c r="I44" s="1">
        <v>3241.5</v>
      </c>
      <c r="J44" s="1">
        <v>4127.7</v>
      </c>
    </row>
    <row r="45" spans="1:10" ht="12.75">
      <c r="A45">
        <v>1991</v>
      </c>
      <c r="B45" s="1">
        <v>2166.6</v>
      </c>
      <c r="C45" s="1">
        <v>214.9</v>
      </c>
      <c r="D45" s="1">
        <v>335</v>
      </c>
      <c r="E45" s="1">
        <v>527.2</v>
      </c>
      <c r="F45" s="1">
        <v>27.6</v>
      </c>
      <c r="G45" s="1">
        <v>13.6</v>
      </c>
      <c r="H45" s="1">
        <v>21.5</v>
      </c>
      <c r="I45" s="1">
        <v>3306.4</v>
      </c>
      <c r="J45" s="1">
        <v>4159.1</v>
      </c>
    </row>
    <row r="46" spans="1:10" ht="12.75">
      <c r="A46">
        <v>1992</v>
      </c>
      <c r="B46" s="1">
        <v>2178</v>
      </c>
      <c r="C46" s="1">
        <v>218.8</v>
      </c>
      <c r="D46" s="1">
        <v>363.5</v>
      </c>
      <c r="E46" s="1">
        <v>525.4</v>
      </c>
      <c r="F46" s="1">
        <v>28.6</v>
      </c>
      <c r="G46" s="1">
        <v>13.9</v>
      </c>
      <c r="H46" s="1">
        <v>26.4</v>
      </c>
      <c r="I46" s="1">
        <v>3354.6</v>
      </c>
      <c r="J46" s="1">
        <v>4187</v>
      </c>
    </row>
    <row r="47" spans="1:10" ht="12.75">
      <c r="A47">
        <v>1993</v>
      </c>
      <c r="B47" s="1">
        <v>2209.6</v>
      </c>
      <c r="C47" s="1">
        <v>223.9</v>
      </c>
      <c r="D47" s="1">
        <v>406</v>
      </c>
      <c r="E47" s="1">
        <v>522.1</v>
      </c>
      <c r="F47" s="1">
        <v>27.7</v>
      </c>
      <c r="G47" s="1">
        <v>13</v>
      </c>
      <c r="H47" s="1">
        <v>32.2</v>
      </c>
      <c r="I47" s="1">
        <v>3435.1</v>
      </c>
      <c r="J47" s="1">
        <v>4233.1</v>
      </c>
    </row>
    <row r="48" spans="1:10" ht="12.75">
      <c r="A48">
        <v>1994</v>
      </c>
      <c r="B48" s="1">
        <v>2162</v>
      </c>
      <c r="C48" s="1">
        <v>230.8</v>
      </c>
      <c r="D48" s="1">
        <v>463.7</v>
      </c>
      <c r="E48" s="1">
        <v>531.8</v>
      </c>
      <c r="F48" s="1">
        <v>34</v>
      </c>
      <c r="G48" s="1">
        <v>13.7</v>
      </c>
      <c r="H48" s="1">
        <v>31.5</v>
      </c>
      <c r="I48" s="1">
        <v>3467.5</v>
      </c>
      <c r="J48" s="1">
        <v>4248.2</v>
      </c>
    </row>
    <row r="49" spans="1:10" ht="12.75">
      <c r="A49">
        <v>1995</v>
      </c>
      <c r="B49" s="1">
        <v>2183.7</v>
      </c>
      <c r="C49" s="1">
        <v>237.7</v>
      </c>
      <c r="D49" s="1">
        <v>506.5</v>
      </c>
      <c r="E49" s="1">
        <v>537.2</v>
      </c>
      <c r="F49" s="1">
        <v>34.6</v>
      </c>
      <c r="G49" s="1">
        <v>13.8</v>
      </c>
      <c r="H49" s="1">
        <v>36.7</v>
      </c>
      <c r="I49" s="1">
        <v>3550.2</v>
      </c>
      <c r="J49" s="1">
        <v>4314</v>
      </c>
    </row>
    <row r="50" spans="1:10" ht="12.75">
      <c r="A50">
        <v>1996</v>
      </c>
      <c r="B50" s="1">
        <v>2220.5</v>
      </c>
      <c r="C50" s="1">
        <v>241.9</v>
      </c>
      <c r="D50" s="1">
        <v>548.3</v>
      </c>
      <c r="E50" s="1">
        <v>543.1</v>
      </c>
      <c r="F50" s="1">
        <v>37.6</v>
      </c>
      <c r="G50" s="1">
        <v>13.7</v>
      </c>
      <c r="H50" s="1">
        <v>45.2</v>
      </c>
      <c r="I50" s="1">
        <v>3650.3</v>
      </c>
      <c r="J50" s="1">
        <v>4397.2</v>
      </c>
    </row>
    <row r="51" spans="1:10" ht="12.75">
      <c r="A51">
        <v>1997</v>
      </c>
      <c r="B51" s="1">
        <v>2244.6</v>
      </c>
      <c r="C51" s="1">
        <v>250.7</v>
      </c>
      <c r="D51" s="1">
        <v>585.3</v>
      </c>
      <c r="E51" s="1">
        <v>557.7</v>
      </c>
      <c r="F51" s="1">
        <v>41.2</v>
      </c>
      <c r="G51" s="1">
        <v>14</v>
      </c>
      <c r="H51" s="1">
        <v>52.3</v>
      </c>
      <c r="I51" s="1">
        <v>3745.8</v>
      </c>
      <c r="J51" s="1">
        <v>4499.6</v>
      </c>
    </row>
    <row r="52" spans="1:10" ht="12.75">
      <c r="A52">
        <v>1998</v>
      </c>
      <c r="B52" s="1">
        <v>2174.6</v>
      </c>
      <c r="C52" s="1">
        <v>259.5</v>
      </c>
      <c r="D52" s="1">
        <v>670.9</v>
      </c>
      <c r="E52" s="1">
        <v>565.7</v>
      </c>
      <c r="F52" s="1">
        <v>43.8</v>
      </c>
      <c r="G52" s="1">
        <v>13.6</v>
      </c>
      <c r="H52" s="1">
        <v>65.5</v>
      </c>
      <c r="I52" s="1">
        <v>3793.6</v>
      </c>
      <c r="J52" s="1">
        <v>4504.1</v>
      </c>
    </row>
    <row r="53" spans="1:10" ht="12.75">
      <c r="A53">
        <v>1999</v>
      </c>
      <c r="B53" s="1">
        <v>2275.9</v>
      </c>
      <c r="C53" s="1">
        <v>265.9</v>
      </c>
      <c r="D53" s="1">
        <v>718.4</v>
      </c>
      <c r="E53" s="1">
        <v>577.7</v>
      </c>
      <c r="F53" s="1">
        <v>48.7</v>
      </c>
      <c r="G53" s="1">
        <v>14.2</v>
      </c>
      <c r="H53" s="1">
        <v>71.4</v>
      </c>
      <c r="I53" s="1">
        <v>3972.2</v>
      </c>
      <c r="J53" s="1">
        <v>4675</v>
      </c>
    </row>
    <row r="54" spans="1:10" ht="12.75">
      <c r="A54">
        <v>2000</v>
      </c>
      <c r="B54" s="1">
        <v>2314.8</v>
      </c>
      <c r="C54" s="1">
        <v>270.9</v>
      </c>
      <c r="D54" s="1">
        <v>758.9</v>
      </c>
      <c r="E54" s="1">
        <v>595.2</v>
      </c>
      <c r="F54" s="1">
        <v>52.8</v>
      </c>
      <c r="G54" s="1">
        <v>14.5</v>
      </c>
      <c r="H54" s="1">
        <v>73.7</v>
      </c>
      <c r="I54" s="1">
        <v>4080.8</v>
      </c>
      <c r="J54" s="1">
        <v>4788</v>
      </c>
    </row>
    <row r="55" spans="1:10" ht="12.75">
      <c r="A55">
        <v>2001</v>
      </c>
      <c r="B55" s="1">
        <v>2376.5</v>
      </c>
      <c r="C55" s="1">
        <v>277.3</v>
      </c>
      <c r="D55" s="1">
        <v>789.3</v>
      </c>
      <c r="E55" s="1">
        <v>608.1</v>
      </c>
      <c r="F55" s="1">
        <v>54.3</v>
      </c>
      <c r="G55" s="1">
        <v>12.8</v>
      </c>
      <c r="H55" s="1">
        <v>77.9</v>
      </c>
      <c r="I55" s="1">
        <v>4196.2</v>
      </c>
      <c r="J55" s="1">
        <v>4908.5</v>
      </c>
    </row>
    <row r="56" spans="1:10" ht="12.75">
      <c r="A56">
        <v>2002</v>
      </c>
      <c r="B56" s="1">
        <v>2411.1</v>
      </c>
      <c r="C56" s="1">
        <v>283.7</v>
      </c>
      <c r="D56" s="1">
        <v>802.6</v>
      </c>
      <c r="E56" s="1">
        <v>620.9</v>
      </c>
      <c r="F56" s="1">
        <v>61</v>
      </c>
      <c r="G56" s="1">
        <v>13.9</v>
      </c>
      <c r="H56" s="1">
        <v>83.5</v>
      </c>
      <c r="I56" s="1">
        <v>4276.7</v>
      </c>
      <c r="J56" s="1">
        <v>5011.2</v>
      </c>
    </row>
    <row r="57" spans="1:10" ht="12.75">
      <c r="A57">
        <v>2003</v>
      </c>
      <c r="B57" s="1">
        <v>2420.8</v>
      </c>
      <c r="C57" s="1">
        <v>286</v>
      </c>
      <c r="D57" s="1">
        <v>864</v>
      </c>
      <c r="E57" s="1">
        <v>629.9</v>
      </c>
      <c r="F57" s="1">
        <v>64.3</v>
      </c>
      <c r="G57" s="1">
        <v>13.8</v>
      </c>
      <c r="H57" s="1">
        <v>96</v>
      </c>
      <c r="I57" s="1">
        <v>4374.9</v>
      </c>
      <c r="J57" s="1">
        <v>5079.7</v>
      </c>
    </row>
    <row r="58" spans="1:10" ht="12.75">
      <c r="A58" t="s">
        <v>8</v>
      </c>
      <c r="B58" s="2">
        <f aca="true" t="shared" si="28" ref="B58:I58">(B57/B44)-1</f>
        <v>0.13657918212122633</v>
      </c>
      <c r="C58" s="2">
        <f t="shared" si="28"/>
        <v>0.3446168312176776</v>
      </c>
      <c r="D58" s="2">
        <f t="shared" si="28"/>
        <v>1.8244524354364176</v>
      </c>
      <c r="E58" s="2">
        <f t="shared" si="28"/>
        <v>0.17365381032234017</v>
      </c>
      <c r="F58" s="2">
        <f t="shared" si="28"/>
        <v>1.65702479338843</v>
      </c>
      <c r="G58" s="2">
        <f t="shared" si="28"/>
        <v>0</v>
      </c>
      <c r="H58" s="2">
        <f t="shared" si="28"/>
        <v>4.245901639344262</v>
      </c>
      <c r="I58" s="2">
        <f t="shared" si="28"/>
        <v>0.34965293845441914</v>
      </c>
      <c r="J58" s="1"/>
    </row>
    <row r="59" spans="1:10" ht="12.75">
      <c r="A59" t="s">
        <v>9</v>
      </c>
      <c r="B59" s="1">
        <f>B57-B44</f>
        <v>290.9000000000001</v>
      </c>
      <c r="C59" s="1">
        <f aca="true" t="shared" si="29" ref="C59:I59">C57-C44</f>
        <v>73.30000000000001</v>
      </c>
      <c r="D59" s="1">
        <f t="shared" si="29"/>
        <v>558.1</v>
      </c>
      <c r="E59" s="1">
        <f t="shared" si="29"/>
        <v>93.19999999999993</v>
      </c>
      <c r="F59" s="1">
        <f t="shared" si="29"/>
        <v>40.099999999999994</v>
      </c>
      <c r="G59" s="1">
        <f t="shared" si="29"/>
        <v>0</v>
      </c>
      <c r="H59" s="1">
        <f t="shared" si="29"/>
        <v>77.7</v>
      </c>
      <c r="I59" s="1">
        <f t="shared" si="29"/>
        <v>1133.3999999999996</v>
      </c>
      <c r="J59" s="2">
        <f>I54/I44</f>
        <v>1.2589233379608207</v>
      </c>
    </row>
    <row r="60" spans="1:10" ht="12.75">
      <c r="A60" t="s">
        <v>10</v>
      </c>
      <c r="B60" s="2">
        <f aca="true" t="shared" si="30" ref="B60:I60">B59/$I59</f>
        <v>0.2566613728604201</v>
      </c>
      <c r="C60" s="2">
        <f t="shared" si="30"/>
        <v>0.06467266631374628</v>
      </c>
      <c r="D60" s="2">
        <f t="shared" si="30"/>
        <v>0.4924122110464092</v>
      </c>
      <c r="E60" s="2">
        <f t="shared" si="30"/>
        <v>0.08223045703193926</v>
      </c>
      <c r="F60" s="2">
        <f t="shared" si="30"/>
        <v>0.03538027174872067</v>
      </c>
      <c r="G60" s="2">
        <f t="shared" si="30"/>
        <v>0</v>
      </c>
      <c r="H60" s="2">
        <f t="shared" si="30"/>
        <v>0.06855479089465329</v>
      </c>
      <c r="I60" s="2">
        <f t="shared" si="30"/>
        <v>1</v>
      </c>
      <c r="J60" s="7">
        <f>I55/I49</f>
        <v>1.1819615796293166</v>
      </c>
    </row>
    <row r="61" spans="1:10" ht="12.75">
      <c r="A61" t="s">
        <v>44</v>
      </c>
      <c r="B61" s="3">
        <f>B58/B18</f>
        <v>51.69066779348207</v>
      </c>
      <c r="C61" s="3">
        <f aca="true" t="shared" si="31" ref="C61:I61">C58/C18</f>
        <v>1.3784673248707104</v>
      </c>
      <c r="D61" s="3">
        <f t="shared" si="31"/>
        <v>2.88518059557387</v>
      </c>
      <c r="E61" s="3">
        <f t="shared" si="31"/>
        <v>1.2691334548791593</v>
      </c>
      <c r="F61" s="3">
        <f t="shared" si="31"/>
        <v>1.7790143487299093</v>
      </c>
      <c r="G61" s="3">
        <f t="shared" si="31"/>
        <v>0</v>
      </c>
      <c r="H61" s="3">
        <f t="shared" si="31"/>
        <v>10.482069672131148</v>
      </c>
      <c r="I61" s="3">
        <f t="shared" si="31"/>
        <v>4.829821358650599</v>
      </c>
      <c r="J61" s="7">
        <f>I55/I45</f>
        <v>1.2691144447132832</v>
      </c>
    </row>
    <row r="62" spans="1:18" ht="12.75">
      <c r="A62" t="s">
        <v>12</v>
      </c>
      <c r="B62" t="s">
        <v>0</v>
      </c>
      <c r="C62" t="s">
        <v>1</v>
      </c>
      <c r="D62" t="s">
        <v>2</v>
      </c>
      <c r="E62" t="s">
        <v>3</v>
      </c>
      <c r="F62" t="s">
        <v>4</v>
      </c>
      <c r="G62" t="s">
        <v>5</v>
      </c>
      <c r="H62" t="s">
        <v>6</v>
      </c>
      <c r="I62" t="s">
        <v>7</v>
      </c>
      <c r="J62" t="s">
        <v>21</v>
      </c>
      <c r="K62" s="3" t="s">
        <v>0</v>
      </c>
      <c r="L62" s="3" t="s">
        <v>1</v>
      </c>
      <c r="M62" s="3" t="s">
        <v>2</v>
      </c>
      <c r="N62" s="3" t="s">
        <v>3</v>
      </c>
      <c r="O62" s="3" t="s">
        <v>4</v>
      </c>
      <c r="P62" s="3" t="s">
        <v>5</v>
      </c>
      <c r="Q62" s="3" t="s">
        <v>6</v>
      </c>
      <c r="R62" s="3" t="s">
        <v>7</v>
      </c>
    </row>
    <row r="63" spans="1:18" ht="12.75">
      <c r="A63">
        <v>1990</v>
      </c>
      <c r="B63" s="1">
        <v>162189</v>
      </c>
      <c r="C63" s="1">
        <v>21443</v>
      </c>
      <c r="D63" s="1">
        <v>22740</v>
      </c>
      <c r="E63" s="1">
        <v>46102</v>
      </c>
      <c r="F63" s="1">
        <v>4066</v>
      </c>
      <c r="G63" s="1">
        <v>1925</v>
      </c>
      <c r="H63" s="1">
        <v>3711</v>
      </c>
      <c r="I63" s="1">
        <v>262176</v>
      </c>
      <c r="J63">
        <v>1990</v>
      </c>
      <c r="K63" s="3">
        <f aca="true" t="shared" si="32" ref="K63:K76">B63/B2</f>
        <v>28.569490928307204</v>
      </c>
      <c r="L63" s="3">
        <f aca="true" t="shared" si="33" ref="L63:R63">C63/C2</f>
        <v>65.375</v>
      </c>
      <c r="M63" s="3">
        <f t="shared" si="33"/>
        <v>334.4117647058824</v>
      </c>
      <c r="N63" s="3">
        <f t="shared" si="33"/>
        <v>19.651321398124466</v>
      </c>
      <c r="O63" s="3">
        <f t="shared" si="33"/>
        <v>23.234285714285715</v>
      </c>
      <c r="P63" s="3">
        <f t="shared" si="33"/>
        <v>15.277777777777779</v>
      </c>
      <c r="Q63" s="3">
        <f t="shared" si="33"/>
        <v>46.9746835443038</v>
      </c>
      <c r="R63" s="3">
        <f t="shared" si="33"/>
        <v>29.796113194681215</v>
      </c>
    </row>
    <row r="64" spans="1:18" ht="12.75">
      <c r="A64">
        <v>1991</v>
      </c>
      <c r="B64" s="1">
        <v>163555</v>
      </c>
      <c r="C64" s="1">
        <v>21083</v>
      </c>
      <c r="D64" s="1">
        <v>24196</v>
      </c>
      <c r="E64" s="1">
        <v>47423</v>
      </c>
      <c r="F64" s="1">
        <v>4175</v>
      </c>
      <c r="G64" s="1">
        <v>1826</v>
      </c>
      <c r="H64" s="1">
        <v>3599</v>
      </c>
      <c r="I64" s="1">
        <v>265857</v>
      </c>
      <c r="J64">
        <v>1991</v>
      </c>
      <c r="K64" s="3">
        <f t="shared" si="32"/>
        <v>29.081614509246087</v>
      </c>
      <c r="L64" s="3">
        <f aca="true" t="shared" si="34" ref="L64:L76">C64/C3</f>
        <v>66.29874213836477</v>
      </c>
      <c r="M64" s="3">
        <f aca="true" t="shared" si="35" ref="M64:M76">D64/D3</f>
        <v>340.7887323943662</v>
      </c>
      <c r="N64" s="3">
        <f aca="true" t="shared" si="36" ref="N64:N76">E64/E3</f>
        <v>21.83379373848987</v>
      </c>
      <c r="O64" s="3">
        <f aca="true" t="shared" si="37" ref="O64:O76">F64/F3</f>
        <v>22.690217391304348</v>
      </c>
      <c r="P64" s="3">
        <f aca="true" t="shared" si="38" ref="P64:P76">G64/G3</f>
        <v>14.608</v>
      </c>
      <c r="Q64" s="3">
        <f aca="true" t="shared" si="39" ref="Q64:Q76">H64/H3</f>
        <v>44.4320987654321</v>
      </c>
      <c r="R64" s="3">
        <f aca="true" t="shared" si="40" ref="R64:R76">I64/I3</f>
        <v>31.003731778425657</v>
      </c>
    </row>
    <row r="65" spans="1:18" ht="12.75">
      <c r="A65">
        <v>1992</v>
      </c>
      <c r="B65" s="1">
        <v>163387</v>
      </c>
      <c r="C65" s="1">
        <v>21151</v>
      </c>
      <c r="D65" s="1">
        <v>25863</v>
      </c>
      <c r="E65" s="1">
        <v>47493</v>
      </c>
      <c r="F65" s="1">
        <v>3849</v>
      </c>
      <c r="G65" s="1">
        <v>1691</v>
      </c>
      <c r="H65" s="1">
        <v>3668</v>
      </c>
      <c r="I65" s="1">
        <v>267102</v>
      </c>
      <c r="J65">
        <v>1992</v>
      </c>
      <c r="K65" s="3">
        <f t="shared" si="32"/>
        <v>29.615189414536886</v>
      </c>
      <c r="L65" s="3">
        <f t="shared" si="34"/>
        <v>67.35987261146497</v>
      </c>
      <c r="M65" s="3">
        <f t="shared" si="35"/>
        <v>359.2083333333333</v>
      </c>
      <c r="N65" s="3">
        <f t="shared" si="36"/>
        <v>21.51925690983235</v>
      </c>
      <c r="O65" s="3">
        <f t="shared" si="37"/>
        <v>20.47340425531915</v>
      </c>
      <c r="P65" s="3">
        <f t="shared" si="38"/>
        <v>13.420634920634921</v>
      </c>
      <c r="Q65" s="3">
        <f t="shared" si="39"/>
        <v>47.63636363636363</v>
      </c>
      <c r="R65" s="3">
        <f t="shared" si="40"/>
        <v>31.42006822726738</v>
      </c>
    </row>
    <row r="66" spans="1:18" ht="12.75">
      <c r="A66">
        <v>1993</v>
      </c>
      <c r="B66" s="1">
        <v>177167</v>
      </c>
      <c r="C66" s="1">
        <v>20634</v>
      </c>
      <c r="D66" s="1">
        <v>30021</v>
      </c>
      <c r="E66" s="1">
        <v>52433</v>
      </c>
      <c r="F66" s="1">
        <v>3920</v>
      </c>
      <c r="G66" s="1">
        <v>1944</v>
      </c>
      <c r="H66" s="1">
        <v>3400</v>
      </c>
      <c r="I66" s="1">
        <v>289519</v>
      </c>
      <c r="J66">
        <v>1993</v>
      </c>
      <c r="K66" s="3">
        <f t="shared" si="32"/>
        <v>32.92454934027133</v>
      </c>
      <c r="L66" s="3">
        <f t="shared" si="34"/>
        <v>64.0807453416149</v>
      </c>
      <c r="M66" s="3">
        <f t="shared" si="35"/>
        <v>370.6296296296296</v>
      </c>
      <c r="N66" s="3">
        <f t="shared" si="36"/>
        <v>25.62707722385142</v>
      </c>
      <c r="O66" s="3">
        <f t="shared" si="37"/>
        <v>20.851063829787233</v>
      </c>
      <c r="P66" s="3">
        <f t="shared" si="38"/>
        <v>16.06611570247934</v>
      </c>
      <c r="Q66" s="3">
        <f t="shared" si="39"/>
        <v>43.58974358974359</v>
      </c>
      <c r="R66" s="3">
        <f t="shared" si="40"/>
        <v>35.234148716076426</v>
      </c>
    </row>
    <row r="67" spans="1:18" ht="12.75">
      <c r="A67">
        <v>1994</v>
      </c>
      <c r="B67" s="1">
        <v>174373</v>
      </c>
      <c r="C67" s="1">
        <v>22596</v>
      </c>
      <c r="D67" s="1">
        <v>35450</v>
      </c>
      <c r="E67" s="1">
        <v>51062</v>
      </c>
      <c r="F67" s="1">
        <v>5140</v>
      </c>
      <c r="G67" s="1">
        <v>1848</v>
      </c>
      <c r="H67" s="1">
        <v>3618</v>
      </c>
      <c r="I67" s="1">
        <v>294087</v>
      </c>
      <c r="J67">
        <v>1994</v>
      </c>
      <c r="K67" s="3">
        <f t="shared" si="32"/>
        <v>35.79819338944775</v>
      </c>
      <c r="L67" s="3">
        <f t="shared" si="34"/>
        <v>66.65486725663717</v>
      </c>
      <c r="M67" s="3">
        <f t="shared" si="35"/>
        <v>402.84090909090907</v>
      </c>
      <c r="N67" s="3">
        <f t="shared" si="36"/>
        <v>23.54172429691102</v>
      </c>
      <c r="O67" s="3">
        <f t="shared" si="37"/>
        <v>18.098591549295776</v>
      </c>
      <c r="P67" s="3">
        <f t="shared" si="38"/>
        <v>15.661016949152541</v>
      </c>
      <c r="Q67" s="3">
        <f t="shared" si="39"/>
        <v>45.225</v>
      </c>
      <c r="R67" s="3">
        <f t="shared" si="40"/>
        <v>36.99672914832054</v>
      </c>
    </row>
    <row r="68" spans="1:18" ht="12.75">
      <c r="A68">
        <v>1995</v>
      </c>
      <c r="B68" s="1">
        <v>181973</v>
      </c>
      <c r="C68" s="1">
        <v>22320</v>
      </c>
      <c r="D68" s="1">
        <v>39882</v>
      </c>
      <c r="E68" s="1">
        <v>45644</v>
      </c>
      <c r="F68" s="1">
        <v>4935</v>
      </c>
      <c r="G68" s="1">
        <v>1871</v>
      </c>
      <c r="H68" s="1">
        <v>3866</v>
      </c>
      <c r="I68" s="1">
        <v>300491</v>
      </c>
      <c r="J68">
        <v>1995</v>
      </c>
      <c r="K68" s="3">
        <f t="shared" si="32"/>
        <v>37.53568481848185</v>
      </c>
      <c r="L68" s="3">
        <f t="shared" si="34"/>
        <v>64.88372093023256</v>
      </c>
      <c r="M68" s="3">
        <f t="shared" si="35"/>
        <v>453.20454545454544</v>
      </c>
      <c r="N68" s="3">
        <f t="shared" si="36"/>
        <v>22.451549434333497</v>
      </c>
      <c r="O68" s="3">
        <f t="shared" si="37"/>
        <v>19.661354581673308</v>
      </c>
      <c r="P68" s="3">
        <f t="shared" si="38"/>
        <v>15.722689075630251</v>
      </c>
      <c r="Q68" s="3">
        <f t="shared" si="39"/>
        <v>48.325</v>
      </c>
      <c r="R68" s="3">
        <f t="shared" si="40"/>
        <v>38.708102537678734</v>
      </c>
    </row>
    <row r="69" spans="1:18" ht="12.75">
      <c r="A69">
        <v>1996</v>
      </c>
      <c r="B69" s="1">
        <v>190152</v>
      </c>
      <c r="C69" s="1">
        <v>22604</v>
      </c>
      <c r="D69" s="1">
        <v>44667</v>
      </c>
      <c r="E69" s="1">
        <v>45793</v>
      </c>
      <c r="F69" s="1">
        <v>5728</v>
      </c>
      <c r="G69" s="1">
        <v>2084</v>
      </c>
      <c r="H69" s="1">
        <v>3916</v>
      </c>
      <c r="I69" s="1">
        <v>314944</v>
      </c>
      <c r="J69">
        <v>1996</v>
      </c>
      <c r="K69" s="3">
        <f t="shared" si="32"/>
        <v>38.9097605893186</v>
      </c>
      <c r="L69" s="3">
        <f t="shared" si="34"/>
        <v>64.2159090909091</v>
      </c>
      <c r="M69" s="3">
        <f t="shared" si="35"/>
        <v>480.2903225806452</v>
      </c>
      <c r="N69" s="3">
        <f t="shared" si="36"/>
        <v>21.22994900324525</v>
      </c>
      <c r="O69" s="3">
        <f t="shared" si="37"/>
        <v>21.946360153256705</v>
      </c>
      <c r="P69" s="3">
        <f t="shared" si="38"/>
        <v>17.811965811965813</v>
      </c>
      <c r="Q69" s="3">
        <f t="shared" si="39"/>
        <v>48.34567901234568</v>
      </c>
      <c r="R69" s="3">
        <f t="shared" si="40"/>
        <v>39.62556618017111</v>
      </c>
    </row>
    <row r="70" spans="1:18" ht="12.75">
      <c r="A70">
        <v>1997</v>
      </c>
      <c r="B70" s="1">
        <v>196861</v>
      </c>
      <c r="C70" s="1">
        <v>21651</v>
      </c>
      <c r="D70" s="1">
        <v>44029</v>
      </c>
      <c r="E70" s="1">
        <v>45935</v>
      </c>
      <c r="F70" s="1">
        <v>5940</v>
      </c>
      <c r="G70" s="1">
        <v>2037</v>
      </c>
      <c r="H70" s="1">
        <v>4306</v>
      </c>
      <c r="I70" s="1">
        <v>320759</v>
      </c>
      <c r="J70">
        <v>1997</v>
      </c>
      <c r="K70" s="3">
        <f t="shared" si="32"/>
        <v>39.27009774586076</v>
      </c>
      <c r="L70" s="3">
        <f t="shared" si="34"/>
        <v>60.64705882352941</v>
      </c>
      <c r="M70" s="3">
        <f t="shared" si="35"/>
        <v>444.73737373737373</v>
      </c>
      <c r="N70" s="3">
        <f t="shared" si="36"/>
        <v>18.903292181069958</v>
      </c>
      <c r="O70" s="3">
        <f t="shared" si="37"/>
        <v>22.671755725190838</v>
      </c>
      <c r="P70" s="3">
        <f t="shared" si="38"/>
        <v>16.834710743801654</v>
      </c>
      <c r="Q70" s="3">
        <f t="shared" si="39"/>
        <v>46.80434782608695</v>
      </c>
      <c r="R70" s="3">
        <f t="shared" si="40"/>
        <v>38.30415572008598</v>
      </c>
    </row>
    <row r="71" spans="1:18" ht="12.75">
      <c r="A71">
        <v>1998</v>
      </c>
      <c r="B71" s="1">
        <v>198644</v>
      </c>
      <c r="C71" s="1">
        <v>22488</v>
      </c>
      <c r="D71" s="1">
        <v>48406</v>
      </c>
      <c r="E71" s="1">
        <v>45163</v>
      </c>
      <c r="F71" s="1">
        <v>6024</v>
      </c>
      <c r="G71" s="1">
        <v>2053</v>
      </c>
      <c r="H71" s="1">
        <v>4974</v>
      </c>
      <c r="I71" s="1">
        <v>327752</v>
      </c>
      <c r="J71">
        <v>1998</v>
      </c>
      <c r="K71" s="3">
        <f t="shared" si="32"/>
        <v>36.79273939618448</v>
      </c>
      <c r="L71" s="3">
        <f t="shared" si="34"/>
        <v>59.023622047244096</v>
      </c>
      <c r="M71" s="3">
        <f t="shared" si="35"/>
        <v>509.53684210526313</v>
      </c>
      <c r="N71" s="3">
        <f t="shared" si="36"/>
        <v>18.872962808190557</v>
      </c>
      <c r="O71" s="3">
        <f t="shared" si="37"/>
        <v>21.82608695652174</v>
      </c>
      <c r="P71" s="3">
        <f t="shared" si="38"/>
        <v>17.54700854700855</v>
      </c>
      <c r="Q71" s="3">
        <f t="shared" si="39"/>
        <v>55.8876404494382</v>
      </c>
      <c r="R71" s="3">
        <f t="shared" si="40"/>
        <v>37.45737142857143</v>
      </c>
    </row>
    <row r="72" spans="1:18" ht="12.75">
      <c r="A72">
        <v>1999</v>
      </c>
      <c r="B72" s="1">
        <v>204179</v>
      </c>
      <c r="C72" s="1">
        <v>22896</v>
      </c>
      <c r="D72" s="1">
        <v>51186</v>
      </c>
      <c r="E72" s="1">
        <v>46311</v>
      </c>
      <c r="F72" s="1">
        <v>6058</v>
      </c>
      <c r="G72" s="1">
        <v>2140</v>
      </c>
      <c r="H72" s="1">
        <v>5115</v>
      </c>
      <c r="I72" s="1">
        <v>337885</v>
      </c>
      <c r="J72">
        <v>1999</v>
      </c>
      <c r="K72" s="3">
        <f t="shared" si="32"/>
        <v>36.150672804532576</v>
      </c>
      <c r="L72" s="3">
        <f t="shared" si="34"/>
        <v>57.81818181818182</v>
      </c>
      <c r="M72" s="3">
        <f t="shared" si="35"/>
        <v>511.86</v>
      </c>
      <c r="N72" s="3">
        <f t="shared" si="36"/>
        <v>18.370091233637446</v>
      </c>
      <c r="O72" s="3">
        <f t="shared" si="37"/>
        <v>20.746575342465754</v>
      </c>
      <c r="P72" s="3">
        <f t="shared" si="38"/>
        <v>17.833333333333332</v>
      </c>
      <c r="Q72" s="3">
        <f t="shared" si="39"/>
        <v>56.20879120879121</v>
      </c>
      <c r="R72" s="3">
        <f t="shared" si="40"/>
        <v>36.85482111692845</v>
      </c>
    </row>
    <row r="73" spans="1:18" ht="12.75">
      <c r="A73">
        <v>2000</v>
      </c>
      <c r="B73" s="1">
        <v>211095</v>
      </c>
      <c r="C73" s="1">
        <v>23518</v>
      </c>
      <c r="D73" s="1">
        <v>52021</v>
      </c>
      <c r="E73" s="1">
        <v>47087</v>
      </c>
      <c r="F73" s="1">
        <v>6572</v>
      </c>
      <c r="G73" s="1">
        <v>2223</v>
      </c>
      <c r="H73" s="1">
        <v>5325</v>
      </c>
      <c r="I73" s="1">
        <v>347841</v>
      </c>
      <c r="J73">
        <v>2000</v>
      </c>
      <c r="K73" s="3">
        <f t="shared" si="32"/>
        <v>37.17770341669602</v>
      </c>
      <c r="L73" s="3">
        <f t="shared" si="34"/>
        <v>56.94430992736078</v>
      </c>
      <c r="M73" s="3">
        <f t="shared" si="35"/>
        <v>495.43809523809523</v>
      </c>
      <c r="N73" s="3">
        <f t="shared" si="36"/>
        <v>17.89019756838906</v>
      </c>
      <c r="O73" s="3">
        <f t="shared" si="37"/>
        <v>20.5375</v>
      </c>
      <c r="P73" s="3">
        <f t="shared" si="38"/>
        <v>18.221311475409838</v>
      </c>
      <c r="Q73" s="3">
        <f t="shared" si="39"/>
        <v>57.25806451612903</v>
      </c>
      <c r="R73" s="3">
        <f t="shared" si="40"/>
        <v>37.15059275873118</v>
      </c>
    </row>
    <row r="74" spans="1:18" ht="12.75">
      <c r="A74">
        <v>2001</v>
      </c>
      <c r="B74" s="1">
        <v>214674</v>
      </c>
      <c r="C74" s="1">
        <v>23851</v>
      </c>
      <c r="D74" s="1">
        <v>55846</v>
      </c>
      <c r="E74" s="1">
        <v>47865</v>
      </c>
      <c r="F74" s="1">
        <v>7021</v>
      </c>
      <c r="G74" s="1">
        <v>2008</v>
      </c>
      <c r="H74">
        <v>6.001</v>
      </c>
      <c r="I74" s="1">
        <v>357266</v>
      </c>
      <c r="J74">
        <v>2001</v>
      </c>
      <c r="K74" s="3">
        <f t="shared" si="32"/>
        <v>36.702684219524706</v>
      </c>
      <c r="L74" s="3">
        <f t="shared" si="34"/>
        <v>56.9236276849642</v>
      </c>
      <c r="M74" s="3">
        <f t="shared" si="35"/>
        <v>531.8666666666667</v>
      </c>
      <c r="N74" s="3">
        <f t="shared" si="36"/>
        <v>17.545821114369502</v>
      </c>
      <c r="O74" s="3">
        <f t="shared" si="37"/>
        <v>20.895833333333332</v>
      </c>
      <c r="P74" s="3">
        <f t="shared" si="38"/>
        <v>16.873949579831933</v>
      </c>
      <c r="Q74" s="3">
        <f t="shared" si="39"/>
        <v>0.0618659793814433</v>
      </c>
      <c r="R74" s="3">
        <f t="shared" si="40"/>
        <v>37.01087744742567</v>
      </c>
    </row>
    <row r="75" spans="1:18" ht="12.75">
      <c r="A75">
        <v>2002</v>
      </c>
      <c r="B75" s="1">
        <v>214825</v>
      </c>
      <c r="C75" s="1">
        <v>24391</v>
      </c>
      <c r="D75" s="1">
        <v>56746</v>
      </c>
      <c r="E75" s="1">
        <v>48464</v>
      </c>
      <c r="F75" s="1">
        <v>7598</v>
      </c>
      <c r="G75" s="1">
        <v>2027</v>
      </c>
      <c r="H75">
        <v>6.671</v>
      </c>
      <c r="I75" s="1">
        <v>360722</v>
      </c>
      <c r="J75">
        <v>2002</v>
      </c>
      <c r="K75" s="3">
        <f t="shared" si="32"/>
        <v>36.609577368779824</v>
      </c>
      <c r="L75" s="3">
        <f t="shared" si="34"/>
        <v>58.91545893719807</v>
      </c>
      <c r="M75" s="3">
        <f t="shared" si="35"/>
        <v>550.9320388349514</v>
      </c>
      <c r="N75" s="3">
        <f t="shared" si="36"/>
        <v>18.029761904761905</v>
      </c>
      <c r="O75" s="3">
        <f t="shared" si="37"/>
        <v>22.5459940652819</v>
      </c>
      <c r="P75" s="3">
        <f t="shared" si="38"/>
        <v>17.474137931034484</v>
      </c>
      <c r="Q75" s="3">
        <f t="shared" si="39"/>
        <v>0.06877319587628866</v>
      </c>
      <c r="R75" s="3">
        <f t="shared" si="40"/>
        <v>37.48539956354567</v>
      </c>
    </row>
    <row r="76" spans="1:18" ht="12.75">
      <c r="A76">
        <v>2003</v>
      </c>
      <c r="B76" s="1">
        <v>205478</v>
      </c>
      <c r="C76" s="1">
        <v>24813</v>
      </c>
      <c r="D76" s="1">
        <v>42935</v>
      </c>
      <c r="E76" s="1">
        <v>48327</v>
      </c>
      <c r="F76" s="1">
        <v>7619</v>
      </c>
      <c r="G76" s="1">
        <v>1964</v>
      </c>
      <c r="H76" s="1">
        <v>6887</v>
      </c>
      <c r="I76" s="1">
        <v>338022</v>
      </c>
      <c r="J76">
        <v>2003</v>
      </c>
      <c r="K76" s="3">
        <f t="shared" si="32"/>
        <v>36.09943780744905</v>
      </c>
      <c r="L76" s="3">
        <f t="shared" si="34"/>
        <v>60.51951219512195</v>
      </c>
      <c r="M76" s="3">
        <f t="shared" si="35"/>
        <v>386.8018018018018</v>
      </c>
      <c r="N76" s="3">
        <f t="shared" si="36"/>
        <v>18.120359955005625</v>
      </c>
      <c r="O76" s="3">
        <f t="shared" si="37"/>
        <v>22.541420118343197</v>
      </c>
      <c r="P76" s="3">
        <f t="shared" si="38"/>
        <v>18.01834862385321</v>
      </c>
      <c r="Q76" s="3">
        <f t="shared" si="39"/>
        <v>62.04504504504504</v>
      </c>
      <c r="R76" s="3">
        <f t="shared" si="40"/>
        <v>35.82259431962696</v>
      </c>
    </row>
    <row r="77" spans="1:18" ht="12.75">
      <c r="A77" t="s">
        <v>13</v>
      </c>
      <c r="B77" t="s">
        <v>0</v>
      </c>
      <c r="C77" t="s">
        <v>1</v>
      </c>
      <c r="D77" t="s">
        <v>2</v>
      </c>
      <c r="E77" t="s">
        <v>3</v>
      </c>
      <c r="F77" t="s">
        <v>4</v>
      </c>
      <c r="G77" t="s">
        <v>5</v>
      </c>
      <c r="H77" t="s">
        <v>6</v>
      </c>
      <c r="I77" t="s">
        <v>7</v>
      </c>
      <c r="J77" t="s">
        <v>22</v>
      </c>
      <c r="K77" s="3" t="s">
        <v>0</v>
      </c>
      <c r="L77" s="3" t="s">
        <v>1</v>
      </c>
      <c r="M77" s="3" t="s">
        <v>2</v>
      </c>
      <c r="N77" s="3" t="s">
        <v>3</v>
      </c>
      <c r="O77" s="3" t="s">
        <v>4</v>
      </c>
      <c r="P77" s="3" t="s">
        <v>5</v>
      </c>
      <c r="Q77" s="3" t="s">
        <v>6</v>
      </c>
      <c r="R77" s="3" t="s">
        <v>7</v>
      </c>
    </row>
    <row r="78" spans="1:18" ht="12.75">
      <c r="A78">
        <v>1990</v>
      </c>
      <c r="C78" s="1">
        <v>1226</v>
      </c>
      <c r="E78" s="1">
        <v>3284</v>
      </c>
      <c r="F78">
        <v>239</v>
      </c>
      <c r="G78">
        <v>69</v>
      </c>
      <c r="H78">
        <v>19</v>
      </c>
      <c r="J78">
        <v>1990</v>
      </c>
      <c r="K78" s="3">
        <f aca="true" t="shared" si="41" ref="K78:K91">((B78*11765)+(B93*128700))/(B24*1000)</f>
        <v>3454.4365711834516</v>
      </c>
      <c r="L78" s="3">
        <f aca="true" t="shared" si="42" ref="L78:L91">((C78*11765)+(C93*128700))/(C24*1000)</f>
        <v>959.3996879412596</v>
      </c>
      <c r="M78" s="3">
        <f aca="true" t="shared" si="43" ref="M78:M91">((D78*11765)+(D93*128700))/(D24*1000)</f>
        <v>4627.526450116009</v>
      </c>
      <c r="N78" s="3">
        <f aca="true" t="shared" si="44" ref="N78:N91">((E78*11765)+(E93*128700))/(E24*1000)</f>
        <v>3.3669943355119827</v>
      </c>
      <c r="O78" s="3">
        <f aca="true" t="shared" si="45" ref="O78:O91">((F78*11765)+(F93*128700))/(F24*1000)</f>
        <v>4.924404553415061</v>
      </c>
      <c r="P78" s="3">
        <f aca="true" t="shared" si="46" ref="P78:P91">((G78*11765)+(G93*128700))/(G24*1000)</f>
        <v>4.206139896373057</v>
      </c>
      <c r="Q78" s="3">
        <f aca="true" t="shared" si="47" ref="Q78:Q91">((H78*11765)+(H93*128700))/(H24*1000)</f>
        <v>0.5452073170731707</v>
      </c>
      <c r="R78" s="3">
        <f aca="true" t="shared" si="48" ref="R78:R91">((I78*11765)+(I93*128700))/(I24*1000)</f>
        <v>0</v>
      </c>
    </row>
    <row r="79" spans="1:18" ht="12.75">
      <c r="A79">
        <v>1991</v>
      </c>
      <c r="C79" s="1">
        <v>1239</v>
      </c>
      <c r="E79" s="1">
        <v>3248</v>
      </c>
      <c r="F79">
        <v>274</v>
      </c>
      <c r="G79">
        <v>72</v>
      </c>
      <c r="H79">
        <v>20</v>
      </c>
      <c r="J79">
        <v>1991</v>
      </c>
      <c r="K79" s="3">
        <f t="shared" si="41"/>
        <v>3495.8373968705546</v>
      </c>
      <c r="L79" s="3">
        <f t="shared" si="42"/>
        <v>953.8286131535948</v>
      </c>
      <c r="M79" s="3">
        <f t="shared" si="43"/>
        <v>4938.791629955947</v>
      </c>
      <c r="N79" s="3">
        <f t="shared" si="44"/>
        <v>3.629627659574468</v>
      </c>
      <c r="O79" s="3">
        <f t="shared" si="45"/>
        <v>4.869501510574018</v>
      </c>
      <c r="P79" s="3">
        <f t="shared" si="46"/>
        <v>4.344</v>
      </c>
      <c r="Q79" s="3">
        <f t="shared" si="47"/>
        <v>0.5472093023255814</v>
      </c>
      <c r="R79" s="3">
        <f t="shared" si="48"/>
        <v>0</v>
      </c>
    </row>
    <row r="80" spans="1:18" ht="12.75">
      <c r="A80">
        <v>1992</v>
      </c>
      <c r="C80" s="1">
        <v>1124</v>
      </c>
      <c r="E80" s="1">
        <v>3193</v>
      </c>
      <c r="F80">
        <v>297</v>
      </c>
      <c r="G80">
        <v>80</v>
      </c>
      <c r="H80">
        <v>22</v>
      </c>
      <c r="J80">
        <v>1992</v>
      </c>
      <c r="K80" s="3">
        <f t="shared" si="41"/>
        <v>3746.8876032651456</v>
      </c>
      <c r="L80" s="3">
        <f t="shared" si="42"/>
        <v>967.953218579235</v>
      </c>
      <c r="M80" s="3">
        <f t="shared" si="43"/>
        <v>4392.96</v>
      </c>
      <c r="N80" s="3">
        <f t="shared" si="44"/>
        <v>3.49870960230977</v>
      </c>
      <c r="O80" s="3">
        <f t="shared" si="45"/>
        <v>4.984600570613409</v>
      </c>
      <c r="P80" s="3">
        <f t="shared" si="46"/>
        <v>4.72964824120603</v>
      </c>
      <c r="Q80" s="3">
        <f t="shared" si="47"/>
        <v>0.5713686534216336</v>
      </c>
      <c r="R80" s="3">
        <f t="shared" si="48"/>
        <v>0</v>
      </c>
    </row>
    <row r="81" spans="1:18" ht="12.75">
      <c r="A81">
        <v>1993</v>
      </c>
      <c r="C81" s="1">
        <v>1196</v>
      </c>
      <c r="E81" s="1">
        <v>3287</v>
      </c>
      <c r="F81">
        <v>281</v>
      </c>
      <c r="G81">
        <v>79</v>
      </c>
      <c r="H81">
        <v>22</v>
      </c>
      <c r="J81">
        <v>1993</v>
      </c>
      <c r="K81" s="3">
        <f t="shared" si="41"/>
        <v>3659.6897318121205</v>
      </c>
      <c r="L81" s="3">
        <f t="shared" si="42"/>
        <v>1110.3681757925071</v>
      </c>
      <c r="M81" s="3">
        <f t="shared" si="43"/>
        <v>5241.891459074733</v>
      </c>
      <c r="N81" s="3">
        <f t="shared" si="44"/>
        <v>3.779841168996188</v>
      </c>
      <c r="O81" s="3">
        <f t="shared" si="45"/>
        <v>4.689312056737589</v>
      </c>
      <c r="P81" s="3">
        <f t="shared" si="46"/>
        <v>4.943803191489362</v>
      </c>
      <c r="Q81" s="3">
        <f t="shared" si="47"/>
        <v>0.5065166340508807</v>
      </c>
      <c r="R81" s="3">
        <f t="shared" si="48"/>
        <v>0</v>
      </c>
    </row>
    <row r="82" spans="1:18" ht="12.75">
      <c r="A82">
        <v>1994</v>
      </c>
      <c r="C82" s="1">
        <v>1244</v>
      </c>
      <c r="E82" s="1">
        <v>3431</v>
      </c>
      <c r="F82">
        <v>282</v>
      </c>
      <c r="G82">
        <v>103</v>
      </c>
      <c r="H82">
        <v>21</v>
      </c>
      <c r="J82">
        <v>1994</v>
      </c>
      <c r="K82" s="3">
        <f t="shared" si="41"/>
        <v>3861.7107476635515</v>
      </c>
      <c r="L82" s="3">
        <f t="shared" si="42"/>
        <v>998.144779889945</v>
      </c>
      <c r="M82" s="3">
        <f t="shared" si="43"/>
        <v>6680.132235701906</v>
      </c>
      <c r="N82" s="3">
        <f t="shared" si="44"/>
        <v>3.783812804649419</v>
      </c>
      <c r="O82" s="3">
        <f t="shared" si="45"/>
        <v>3.9828691476590636</v>
      </c>
      <c r="P82" s="3">
        <f t="shared" si="46"/>
        <v>6.480187165775401</v>
      </c>
      <c r="Q82" s="3">
        <f t="shared" si="47"/>
        <v>0.5021646341463415</v>
      </c>
      <c r="R82" s="3">
        <f t="shared" si="48"/>
        <v>0</v>
      </c>
    </row>
    <row r="83" spans="1:18" ht="12.75">
      <c r="A83">
        <v>1995</v>
      </c>
      <c r="C83" s="1">
        <v>1253</v>
      </c>
      <c r="E83" s="1">
        <v>3401</v>
      </c>
      <c r="F83">
        <v>288</v>
      </c>
      <c r="G83">
        <v>100</v>
      </c>
      <c r="H83">
        <v>26</v>
      </c>
      <c r="J83">
        <v>1995</v>
      </c>
      <c r="K83" s="3">
        <f t="shared" si="41"/>
        <v>3855.7133010946964</v>
      </c>
      <c r="L83" s="3">
        <f t="shared" si="42"/>
        <v>986.3025648956817</v>
      </c>
      <c r="M83" s="3">
        <f t="shared" si="43"/>
        <v>6139.859308072488</v>
      </c>
      <c r="N83" s="3">
        <f t="shared" si="44"/>
        <v>3.7894464437920257</v>
      </c>
      <c r="O83" s="3">
        <f t="shared" si="45"/>
        <v>3.939906976744186</v>
      </c>
      <c r="P83" s="3">
        <f t="shared" si="46"/>
        <v>6.291443850267379</v>
      </c>
      <c r="Q83" s="3">
        <f t="shared" si="47"/>
        <v>0.5739024390243902</v>
      </c>
      <c r="R83" s="3">
        <f t="shared" si="48"/>
        <v>0</v>
      </c>
    </row>
    <row r="84" spans="1:18" ht="12.75">
      <c r="A84">
        <v>1996</v>
      </c>
      <c r="C84" s="1">
        <v>1255</v>
      </c>
      <c r="E84" s="1">
        <v>3332</v>
      </c>
      <c r="F84">
        <v>321</v>
      </c>
      <c r="G84">
        <v>69</v>
      </c>
      <c r="H84">
        <v>30</v>
      </c>
      <c r="J84">
        <v>1996</v>
      </c>
      <c r="K84" s="3">
        <f t="shared" si="41"/>
        <v>3893.3502304147464</v>
      </c>
      <c r="L84" s="3">
        <f t="shared" si="42"/>
        <v>955.5443270267034</v>
      </c>
      <c r="M84" s="3">
        <f t="shared" si="43"/>
        <v>6066.753201219512</v>
      </c>
      <c r="N84" s="3">
        <f t="shared" si="44"/>
        <v>3.3999115351257587</v>
      </c>
      <c r="O84" s="3">
        <f t="shared" si="45"/>
        <v>3.9462539184952976</v>
      </c>
      <c r="P84" s="3">
        <f t="shared" si="46"/>
        <v>4.411875</v>
      </c>
      <c r="Q84" s="3">
        <f t="shared" si="47"/>
        <v>0.5843543046357615</v>
      </c>
      <c r="R84" s="3">
        <f t="shared" si="48"/>
        <v>0</v>
      </c>
    </row>
    <row r="85" spans="1:18" ht="12.75">
      <c r="A85">
        <v>1997</v>
      </c>
      <c r="C85" s="1">
        <v>1270</v>
      </c>
      <c r="E85" s="1">
        <v>3253</v>
      </c>
      <c r="F85">
        <v>361</v>
      </c>
      <c r="G85">
        <v>78</v>
      </c>
      <c r="H85">
        <v>26</v>
      </c>
      <c r="J85">
        <v>1997</v>
      </c>
      <c r="K85" s="3">
        <f t="shared" si="41"/>
        <v>3923.4724137931034</v>
      </c>
      <c r="L85" s="3">
        <f t="shared" si="42"/>
        <v>1013.7021709380443</v>
      </c>
      <c r="M85" s="3">
        <f t="shared" si="43"/>
        <v>5465.482758620689</v>
      </c>
      <c r="N85" s="3">
        <f t="shared" si="44"/>
        <v>3.174481171201062</v>
      </c>
      <c r="O85" s="3">
        <f t="shared" si="45"/>
        <v>4.103541062801932</v>
      </c>
      <c r="P85" s="3">
        <f t="shared" si="46"/>
        <v>4.855396825396825</v>
      </c>
      <c r="Q85" s="3">
        <f t="shared" si="47"/>
        <v>0.46137254901960784</v>
      </c>
      <c r="R85" s="3">
        <f t="shared" si="48"/>
        <v>0</v>
      </c>
    </row>
    <row r="86" spans="1:18" ht="12.75">
      <c r="A86">
        <v>1998</v>
      </c>
      <c r="C86" s="1">
        <v>1299</v>
      </c>
      <c r="E86" s="1">
        <v>3280</v>
      </c>
      <c r="F86">
        <v>381</v>
      </c>
      <c r="G86">
        <v>74</v>
      </c>
      <c r="H86">
        <v>39</v>
      </c>
      <c r="J86">
        <v>1998</v>
      </c>
      <c r="K86" s="3">
        <f t="shared" si="41"/>
        <v>3834.6468418467584</v>
      </c>
      <c r="L86" s="3">
        <f t="shared" si="42"/>
        <v>1024.9681451056986</v>
      </c>
      <c r="M86" s="3">
        <f t="shared" si="43"/>
        <v>6702.030612244898</v>
      </c>
      <c r="N86" s="3">
        <f t="shared" si="44"/>
        <v>3.141419732985998</v>
      </c>
      <c r="O86" s="3">
        <f t="shared" si="45"/>
        <v>3.973816489361702</v>
      </c>
      <c r="P86" s="3">
        <f t="shared" si="46"/>
        <v>4.783571428571428</v>
      </c>
      <c r="Q86" s="3">
        <f t="shared" si="47"/>
        <v>0.624265306122449</v>
      </c>
      <c r="R86" s="3">
        <f t="shared" si="48"/>
        <v>0</v>
      </c>
    </row>
    <row r="87" spans="1:18" ht="12.75">
      <c r="A87">
        <v>1999</v>
      </c>
      <c r="C87" s="1">
        <v>1322</v>
      </c>
      <c r="E87" s="1">
        <v>3385</v>
      </c>
      <c r="F87">
        <v>416</v>
      </c>
      <c r="G87">
        <v>75</v>
      </c>
      <c r="H87">
        <v>39</v>
      </c>
      <c r="J87">
        <v>1999</v>
      </c>
      <c r="K87" s="3">
        <f t="shared" si="41"/>
        <v>3752.0799245460976</v>
      </c>
      <c r="L87" s="3">
        <f t="shared" si="42"/>
        <v>1073.6136014145563</v>
      </c>
      <c r="M87" s="3">
        <f t="shared" si="43"/>
        <v>6838.988191881919</v>
      </c>
      <c r="N87" s="3">
        <f t="shared" si="44"/>
        <v>3.0866939234227253</v>
      </c>
      <c r="O87" s="3">
        <f t="shared" si="45"/>
        <v>4.058242122719735</v>
      </c>
      <c r="P87" s="3">
        <f t="shared" si="46"/>
        <v>4.743951612903226</v>
      </c>
      <c r="Q87" s="3">
        <f t="shared" si="47"/>
        <v>0.5890051347881899</v>
      </c>
      <c r="R87" s="3">
        <f t="shared" si="48"/>
        <v>0</v>
      </c>
    </row>
    <row r="88" spans="1:18" ht="12.75">
      <c r="A88">
        <v>2000</v>
      </c>
      <c r="C88" s="1">
        <v>1370</v>
      </c>
      <c r="E88" s="1">
        <v>3549</v>
      </c>
      <c r="F88">
        <v>463</v>
      </c>
      <c r="G88">
        <v>77</v>
      </c>
      <c r="H88">
        <v>51</v>
      </c>
      <c r="J88">
        <v>2000</v>
      </c>
      <c r="K88" s="3">
        <f t="shared" si="41"/>
        <v>3848.4577938891766</v>
      </c>
      <c r="L88" s="3">
        <f t="shared" si="42"/>
        <v>971.1119602212295</v>
      </c>
      <c r="M88" s="3">
        <f t="shared" si="43"/>
        <v>7376.550178784267</v>
      </c>
      <c r="N88" s="3">
        <f t="shared" si="44"/>
        <v>3.016034744293557</v>
      </c>
      <c r="O88" s="3">
        <f t="shared" si="45"/>
        <v>4.017105457227139</v>
      </c>
      <c r="P88" s="3">
        <f t="shared" si="46"/>
        <v>4.718255208333333</v>
      </c>
      <c r="Q88" s="3">
        <f t="shared" si="47"/>
        <v>0.757594696969697</v>
      </c>
      <c r="R88" s="3">
        <f t="shared" si="48"/>
        <v>0</v>
      </c>
    </row>
    <row r="89" spans="1:18" ht="12.75">
      <c r="A89">
        <v>2001</v>
      </c>
      <c r="C89" s="1">
        <v>1354</v>
      </c>
      <c r="E89" s="1">
        <v>3646</v>
      </c>
      <c r="F89">
        <v>487</v>
      </c>
      <c r="G89">
        <v>74</v>
      </c>
      <c r="H89">
        <v>49</v>
      </c>
      <c r="J89">
        <v>2001</v>
      </c>
      <c r="K89" s="3">
        <f t="shared" si="41"/>
        <v>3431.5948051948053</v>
      </c>
      <c r="L89" s="3">
        <f t="shared" si="42"/>
        <v>974.9250743611227</v>
      </c>
      <c r="M89" s="3">
        <f t="shared" si="43"/>
        <v>8263.593684210526</v>
      </c>
      <c r="N89" s="3">
        <f t="shared" si="44"/>
        <v>3.0254753843983635</v>
      </c>
      <c r="O89" s="3">
        <f t="shared" si="45"/>
        <v>3.9871642310368824</v>
      </c>
      <c r="P89" s="3">
        <f t="shared" si="46"/>
        <v>4.655668449197861</v>
      </c>
      <c r="Q89" s="3">
        <f t="shared" si="47"/>
        <v>0.6838493475682088</v>
      </c>
      <c r="R89" s="3">
        <f t="shared" si="48"/>
        <v>0</v>
      </c>
    </row>
    <row r="90" spans="1:18" ht="12.75">
      <c r="A90">
        <v>2002</v>
      </c>
      <c r="C90" s="1">
        <v>1334</v>
      </c>
      <c r="E90" s="1">
        <v>3683</v>
      </c>
      <c r="F90">
        <v>510</v>
      </c>
      <c r="G90">
        <v>73</v>
      </c>
      <c r="H90">
        <v>49</v>
      </c>
      <c r="J90">
        <v>2002</v>
      </c>
      <c r="K90" s="3">
        <f t="shared" si="41"/>
        <v>3293.89739480793</v>
      </c>
      <c r="L90" s="3">
        <f t="shared" si="42"/>
        <v>988.1211500420875</v>
      </c>
      <c r="M90" s="3">
        <f t="shared" si="43"/>
        <v>9289.484525205158</v>
      </c>
      <c r="N90" s="3">
        <f t="shared" si="44"/>
        <v>3.1713748810656517</v>
      </c>
      <c r="O90" s="3">
        <f t="shared" si="45"/>
        <v>4.190048882681564</v>
      </c>
      <c r="P90" s="3">
        <f t="shared" si="46"/>
        <v>4.568324468085106</v>
      </c>
      <c r="Q90" s="3">
        <f t="shared" si="47"/>
        <v>0.6838493475682088</v>
      </c>
      <c r="R90" s="3">
        <f t="shared" si="48"/>
        <v>0</v>
      </c>
    </row>
    <row r="91" spans="1:18" ht="12.75">
      <c r="A91">
        <v>2003</v>
      </c>
      <c r="C91" s="1">
        <v>1383</v>
      </c>
      <c r="E91" s="1">
        <v>3632</v>
      </c>
      <c r="F91">
        <v>507</v>
      </c>
      <c r="G91">
        <v>69</v>
      </c>
      <c r="H91">
        <v>51</v>
      </c>
      <c r="J91">
        <v>2003</v>
      </c>
      <c r="K91" s="3">
        <f t="shared" si="41"/>
        <v>3244.212120214467</v>
      </c>
      <c r="L91" s="3">
        <f t="shared" si="42"/>
        <v>974.6466989224814</v>
      </c>
      <c r="M91" s="3">
        <f t="shared" si="43"/>
        <v>15070.078064516129</v>
      </c>
      <c r="N91" s="3">
        <f t="shared" si="44"/>
        <v>3.140561516977804</v>
      </c>
      <c r="O91" s="3">
        <f t="shared" si="45"/>
        <v>4.041229674796748</v>
      </c>
      <c r="P91" s="3">
        <f t="shared" si="46"/>
        <v>4.612414772727273</v>
      </c>
      <c r="Q91" s="3">
        <f t="shared" si="47"/>
        <v>0.6237162162162162</v>
      </c>
      <c r="R91" s="3">
        <f t="shared" si="48"/>
        <v>0</v>
      </c>
    </row>
    <row r="92" spans="1:18" ht="12.75">
      <c r="A92" t="s">
        <v>14</v>
      </c>
      <c r="B92" t="s">
        <v>0</v>
      </c>
      <c r="C92" t="s">
        <v>1</v>
      </c>
      <c r="D92" t="s">
        <v>2</v>
      </c>
      <c r="E92" t="s">
        <v>3</v>
      </c>
      <c r="F92" t="s">
        <v>4</v>
      </c>
      <c r="G92" t="s">
        <v>5</v>
      </c>
      <c r="H92" t="s">
        <v>6</v>
      </c>
      <c r="I92" t="s">
        <v>7</v>
      </c>
      <c r="J92" t="s">
        <v>30</v>
      </c>
      <c r="K92" s="3" t="s">
        <v>0</v>
      </c>
      <c r="L92" s="3" t="s">
        <v>1</v>
      </c>
      <c r="M92" s="3" t="s">
        <v>2</v>
      </c>
      <c r="N92" s="3" t="s">
        <v>3</v>
      </c>
      <c r="O92" s="3" t="s">
        <v>4</v>
      </c>
      <c r="P92" s="3" t="s">
        <v>5</v>
      </c>
      <c r="Q92" s="3" t="s">
        <v>6</v>
      </c>
      <c r="R92" s="3" t="s">
        <v>7</v>
      </c>
    </row>
    <row r="93" spans="1:18" ht="12.75">
      <c r="A93">
        <v>1990</v>
      </c>
      <c r="B93" s="1">
        <v>563151</v>
      </c>
      <c r="C93" s="1">
        <v>52681</v>
      </c>
      <c r="D93" s="1">
        <v>15497</v>
      </c>
      <c r="J93">
        <v>1990</v>
      </c>
      <c r="K93" s="3">
        <f aca="true" t="shared" si="49" ref="K93:K106">B24/B2</f>
        <v>3.695790029945394</v>
      </c>
      <c r="L93" s="3">
        <f aca="true" t="shared" si="50" ref="L93:R93">C24/C2</f>
        <v>21.591463414634145</v>
      </c>
      <c r="M93" s="3">
        <f t="shared" si="50"/>
        <v>6.338235294117647</v>
      </c>
      <c r="N93" s="3">
        <f t="shared" si="50"/>
        <v>4.891304347826087</v>
      </c>
      <c r="O93" s="3">
        <f t="shared" si="50"/>
        <v>3.262857142857143</v>
      </c>
      <c r="P93" s="3">
        <f t="shared" si="50"/>
        <v>1.5317460317460319</v>
      </c>
      <c r="Q93" s="3">
        <f t="shared" si="50"/>
        <v>5.189873417721519</v>
      </c>
      <c r="R93" s="3">
        <f t="shared" si="50"/>
        <v>4.67587225821116</v>
      </c>
    </row>
    <row r="94" spans="1:18" ht="12.75">
      <c r="A94">
        <v>1991</v>
      </c>
      <c r="B94" s="1">
        <v>572861</v>
      </c>
      <c r="C94" s="1">
        <v>54315</v>
      </c>
      <c r="D94" s="1">
        <v>17422</v>
      </c>
      <c r="J94">
        <v>1991</v>
      </c>
      <c r="K94" s="3">
        <f t="shared" si="49"/>
        <v>3.75</v>
      </c>
      <c r="L94" s="3">
        <f aca="true" t="shared" si="51" ref="L94:L106">C25/C3</f>
        <v>23.09433962264151</v>
      </c>
      <c r="M94" s="3">
        <f aca="true" t="shared" si="52" ref="M94:M106">D25/D3</f>
        <v>6.394366197183099</v>
      </c>
      <c r="N94" s="3">
        <f aca="true" t="shared" si="53" ref="N94:N106">E25/E3</f>
        <v>4.847145488029466</v>
      </c>
      <c r="O94" s="3">
        <f aca="true" t="shared" si="54" ref="O94:O106">F25/F3</f>
        <v>3.597826086956522</v>
      </c>
      <c r="P94" s="3">
        <f aca="true" t="shared" si="55" ref="P94:P106">G25/G3</f>
        <v>1.56</v>
      </c>
      <c r="Q94" s="3">
        <f aca="true" t="shared" si="56" ref="Q94:Q106">H25/H3</f>
        <v>5.308641975308642</v>
      </c>
      <c r="R94" s="3">
        <f aca="true" t="shared" si="57" ref="R94:R106">I25/I3</f>
        <v>4.746705539358601</v>
      </c>
    </row>
    <row r="95" spans="1:18" ht="12.75">
      <c r="A95">
        <v>1992</v>
      </c>
      <c r="B95" s="1">
        <v>592049</v>
      </c>
      <c r="C95" s="1">
        <v>54951</v>
      </c>
      <c r="D95" s="1">
        <v>16896</v>
      </c>
      <c r="J95">
        <v>1992</v>
      </c>
      <c r="K95" s="3">
        <f t="shared" si="49"/>
        <v>3.6860612651803515</v>
      </c>
      <c r="L95" s="3">
        <f t="shared" si="51"/>
        <v>23.312101910828027</v>
      </c>
      <c r="M95" s="3">
        <f t="shared" si="52"/>
        <v>6.875</v>
      </c>
      <c r="N95" s="3">
        <f t="shared" si="53"/>
        <v>4.864975079293158</v>
      </c>
      <c r="O95" s="3">
        <f t="shared" si="54"/>
        <v>3.728723404255319</v>
      </c>
      <c r="P95" s="3">
        <f t="shared" si="55"/>
        <v>1.5793650793650793</v>
      </c>
      <c r="Q95" s="3">
        <f t="shared" si="56"/>
        <v>5.883116883116883</v>
      </c>
      <c r="R95" s="3">
        <f t="shared" si="57"/>
        <v>4.7336783907775555</v>
      </c>
    </row>
    <row r="96" spans="1:18" ht="12.75">
      <c r="A96">
        <v>1993</v>
      </c>
      <c r="B96" s="1">
        <v>575740</v>
      </c>
      <c r="C96" s="1">
        <v>59766</v>
      </c>
      <c r="D96" s="1">
        <v>22890</v>
      </c>
      <c r="J96">
        <v>1993</v>
      </c>
      <c r="K96" s="3">
        <f t="shared" si="49"/>
        <v>3.762683516075079</v>
      </c>
      <c r="L96" s="3">
        <f t="shared" si="51"/>
        <v>21.5527950310559</v>
      </c>
      <c r="M96" s="3">
        <f t="shared" si="52"/>
        <v>6.938271604938271</v>
      </c>
      <c r="N96" s="3">
        <f t="shared" si="53"/>
        <v>5.000488758553275</v>
      </c>
      <c r="O96" s="3">
        <f t="shared" si="54"/>
        <v>3.75</v>
      </c>
      <c r="P96" s="3">
        <f t="shared" si="55"/>
        <v>1.5537190082644627</v>
      </c>
      <c r="Q96" s="3">
        <f t="shared" si="56"/>
        <v>6.551282051282051</v>
      </c>
      <c r="R96" s="3">
        <f t="shared" si="57"/>
        <v>4.792990142387732</v>
      </c>
    </row>
    <row r="97" spans="1:18" ht="12.75">
      <c r="A97">
        <v>1994</v>
      </c>
      <c r="B97" s="1">
        <v>565064</v>
      </c>
      <c r="C97" s="1">
        <v>61900</v>
      </c>
      <c r="D97" s="1">
        <v>29949</v>
      </c>
      <c r="J97">
        <v>1994</v>
      </c>
      <c r="K97" s="3">
        <f t="shared" si="49"/>
        <v>3.8661465818107166</v>
      </c>
      <c r="L97" s="3">
        <f t="shared" si="51"/>
        <v>23.587020648967552</v>
      </c>
      <c r="M97" s="3">
        <f t="shared" si="52"/>
        <v>6.556818181818182</v>
      </c>
      <c r="N97" s="3">
        <f t="shared" si="53"/>
        <v>4.918395573997234</v>
      </c>
      <c r="O97" s="3">
        <f t="shared" si="54"/>
        <v>2.933098591549296</v>
      </c>
      <c r="P97" s="3">
        <f t="shared" si="55"/>
        <v>1.5847457627118644</v>
      </c>
      <c r="Q97" s="3">
        <f t="shared" si="56"/>
        <v>6.15</v>
      </c>
      <c r="R97" s="3">
        <f t="shared" si="57"/>
        <v>4.9798716819725755</v>
      </c>
    </row>
    <row r="98" spans="1:18" ht="12.75">
      <c r="A98">
        <v>1995</v>
      </c>
      <c r="B98" s="1">
        <v>563767</v>
      </c>
      <c r="C98" s="1">
        <v>63064</v>
      </c>
      <c r="D98" s="1">
        <v>28958</v>
      </c>
      <c r="J98">
        <v>1995</v>
      </c>
      <c r="K98" s="3">
        <f t="shared" si="49"/>
        <v>3.8816006600660065</v>
      </c>
      <c r="L98" s="3">
        <f t="shared" si="51"/>
        <v>23.96511627906977</v>
      </c>
      <c r="M98" s="3">
        <f t="shared" si="52"/>
        <v>6.8977272727272725</v>
      </c>
      <c r="N98" s="3">
        <f t="shared" si="53"/>
        <v>5.1938022626660105</v>
      </c>
      <c r="O98" s="3">
        <f t="shared" si="54"/>
        <v>3.4262948207171315</v>
      </c>
      <c r="P98" s="3">
        <f t="shared" si="55"/>
        <v>1.5714285714285714</v>
      </c>
      <c r="Q98" s="3">
        <f t="shared" si="56"/>
        <v>6.6625</v>
      </c>
      <c r="R98" s="3">
        <f t="shared" si="57"/>
        <v>5.127914466056937</v>
      </c>
    </row>
    <row r="99" spans="1:18" ht="12.75">
      <c r="A99">
        <v>1996</v>
      </c>
      <c r="B99" s="1">
        <v>577680</v>
      </c>
      <c r="C99" s="1">
        <v>61888</v>
      </c>
      <c r="D99" s="1">
        <v>30923</v>
      </c>
      <c r="J99">
        <v>1996</v>
      </c>
      <c r="K99" s="3">
        <f t="shared" si="49"/>
        <v>3.9075097196644157</v>
      </c>
      <c r="L99" s="3">
        <f t="shared" si="51"/>
        <v>23.724431818181817</v>
      </c>
      <c r="M99" s="3">
        <f t="shared" si="52"/>
        <v>7.053763440860215</v>
      </c>
      <c r="N99" s="3">
        <f t="shared" si="53"/>
        <v>5.345387111729254</v>
      </c>
      <c r="O99" s="3">
        <f t="shared" si="54"/>
        <v>3.6666666666666665</v>
      </c>
      <c r="P99" s="3">
        <f t="shared" si="55"/>
        <v>1.5726495726495726</v>
      </c>
      <c r="Q99" s="3">
        <f t="shared" si="56"/>
        <v>7.45679012345679</v>
      </c>
      <c r="R99" s="3">
        <f t="shared" si="57"/>
        <v>5.206089582284852</v>
      </c>
    </row>
    <row r="100" spans="1:18" ht="12.75">
      <c r="A100">
        <v>1997</v>
      </c>
      <c r="B100" s="1">
        <v>597636</v>
      </c>
      <c r="C100" s="1">
        <v>63195</v>
      </c>
      <c r="D100" s="1">
        <v>32020</v>
      </c>
      <c r="J100">
        <v>1997</v>
      </c>
      <c r="K100" s="3">
        <f t="shared" si="49"/>
        <v>3.910632355874726</v>
      </c>
      <c r="L100" s="3">
        <f t="shared" si="51"/>
        <v>22.515406162464988</v>
      </c>
      <c r="M100" s="3">
        <f t="shared" si="52"/>
        <v>7.616161616161616</v>
      </c>
      <c r="N100" s="3">
        <f t="shared" si="53"/>
        <v>4.961316872427983</v>
      </c>
      <c r="O100" s="3">
        <f t="shared" si="54"/>
        <v>3.950381679389313</v>
      </c>
      <c r="P100" s="3">
        <f t="shared" si="55"/>
        <v>1.56198347107438</v>
      </c>
      <c r="Q100" s="3">
        <f t="shared" si="56"/>
        <v>7.206521739130435</v>
      </c>
      <c r="R100" s="3">
        <f t="shared" si="57"/>
        <v>5.056006687365656</v>
      </c>
    </row>
    <row r="101" spans="1:18" ht="12.75">
      <c r="A101">
        <v>1998</v>
      </c>
      <c r="B101" s="1">
        <v>606631</v>
      </c>
      <c r="C101" s="1">
        <v>69200</v>
      </c>
      <c r="D101" s="1">
        <v>38275</v>
      </c>
      <c r="J101">
        <v>1998</v>
      </c>
      <c r="K101" s="3">
        <f t="shared" si="49"/>
        <v>3.7710687164289682</v>
      </c>
      <c r="L101" s="3">
        <f t="shared" si="51"/>
        <v>22.84514435695538</v>
      </c>
      <c r="M101" s="3">
        <f t="shared" si="52"/>
        <v>7.7368421052631575</v>
      </c>
      <c r="N101" s="3">
        <f t="shared" si="53"/>
        <v>5.133305474300042</v>
      </c>
      <c r="O101" s="3">
        <f t="shared" si="54"/>
        <v>4.086956521739131</v>
      </c>
      <c r="P101" s="3">
        <f t="shared" si="55"/>
        <v>1.5555555555555556</v>
      </c>
      <c r="Q101" s="3">
        <f t="shared" si="56"/>
        <v>8.258426966292134</v>
      </c>
      <c r="R101" s="3">
        <f t="shared" si="57"/>
        <v>5.0432</v>
      </c>
    </row>
    <row r="102" spans="1:18" ht="12.75">
      <c r="A102">
        <v>1999</v>
      </c>
      <c r="B102" s="1">
        <v>618204</v>
      </c>
      <c r="C102" s="1">
        <v>73005</v>
      </c>
      <c r="D102" s="1">
        <v>43202</v>
      </c>
      <c r="J102">
        <v>1999</v>
      </c>
      <c r="K102" s="3">
        <f t="shared" si="49"/>
        <v>3.754426345609065</v>
      </c>
      <c r="L102" s="3">
        <f t="shared" si="51"/>
        <v>22.136363636363637</v>
      </c>
      <c r="M102" s="3">
        <f t="shared" si="52"/>
        <v>8.13</v>
      </c>
      <c r="N102" s="3">
        <f t="shared" si="53"/>
        <v>5.117810392701309</v>
      </c>
      <c r="O102" s="3">
        <f t="shared" si="54"/>
        <v>4.13013698630137</v>
      </c>
      <c r="P102" s="3">
        <f t="shared" si="55"/>
        <v>1.55</v>
      </c>
      <c r="Q102" s="3">
        <f t="shared" si="56"/>
        <v>8.56043956043956</v>
      </c>
      <c r="R102" s="3">
        <f t="shared" si="57"/>
        <v>5.00185427574171</v>
      </c>
    </row>
    <row r="103" spans="1:18" ht="12.75">
      <c r="A103">
        <v>2000</v>
      </c>
      <c r="B103" s="1">
        <v>635160</v>
      </c>
      <c r="C103" s="1">
        <v>70818</v>
      </c>
      <c r="D103" s="1">
        <v>48088</v>
      </c>
      <c r="J103">
        <v>2000</v>
      </c>
      <c r="K103" s="3">
        <f t="shared" si="49"/>
        <v>3.74092990489609</v>
      </c>
      <c r="L103" s="3">
        <f t="shared" si="51"/>
        <v>22.765133171912833</v>
      </c>
      <c r="M103" s="3">
        <f t="shared" si="52"/>
        <v>7.9904761904761905</v>
      </c>
      <c r="N103" s="3">
        <f t="shared" si="53"/>
        <v>5.259878419452887</v>
      </c>
      <c r="O103" s="3">
        <f t="shared" si="54"/>
        <v>4.2375</v>
      </c>
      <c r="P103" s="3">
        <f t="shared" si="55"/>
        <v>1.5737704918032787</v>
      </c>
      <c r="Q103" s="3">
        <f t="shared" si="56"/>
        <v>8.516129032258064</v>
      </c>
      <c r="R103" s="3">
        <f t="shared" si="57"/>
        <v>5.090889672113639</v>
      </c>
    </row>
    <row r="104" spans="1:18" ht="12.75">
      <c r="A104">
        <v>2001</v>
      </c>
      <c r="B104" s="1">
        <v>587184</v>
      </c>
      <c r="C104" s="1">
        <v>72204</v>
      </c>
      <c r="D104" s="1">
        <v>54898</v>
      </c>
      <c r="J104">
        <v>2001</v>
      </c>
      <c r="K104" s="3">
        <f t="shared" si="49"/>
        <v>3.765088049239186</v>
      </c>
      <c r="L104" s="3">
        <f t="shared" si="51"/>
        <v>22.787589498806682</v>
      </c>
      <c r="M104" s="3">
        <f t="shared" si="52"/>
        <v>8.142857142857142</v>
      </c>
      <c r="N104" s="3">
        <f t="shared" si="53"/>
        <v>5.197214076246334</v>
      </c>
      <c r="O104" s="3">
        <f t="shared" si="54"/>
        <v>4.276785714285714</v>
      </c>
      <c r="P104" s="3">
        <f t="shared" si="55"/>
        <v>1.5714285714285714</v>
      </c>
      <c r="Q104" s="3">
        <f t="shared" si="56"/>
        <v>8.690721649484535</v>
      </c>
      <c r="R104" s="3">
        <f t="shared" si="57"/>
        <v>5.083393763596809</v>
      </c>
    </row>
    <row r="105" spans="1:18" ht="12.75">
      <c r="A105">
        <v>2002</v>
      </c>
      <c r="B105" s="1">
        <v>558990</v>
      </c>
      <c r="C105" s="1">
        <v>72847</v>
      </c>
      <c r="D105" s="1">
        <v>61569</v>
      </c>
      <c r="J105">
        <v>2002</v>
      </c>
      <c r="K105" s="3">
        <f t="shared" si="49"/>
        <v>3.7220518064076344</v>
      </c>
      <c r="L105" s="3">
        <f t="shared" si="51"/>
        <v>22.956521739130434</v>
      </c>
      <c r="M105" s="3">
        <f t="shared" si="52"/>
        <v>8.281553398058252</v>
      </c>
      <c r="N105" s="3">
        <f t="shared" si="53"/>
        <v>5.082961309523809</v>
      </c>
      <c r="O105" s="3">
        <f t="shared" si="54"/>
        <v>4.249258160237389</v>
      </c>
      <c r="P105" s="3">
        <f t="shared" si="55"/>
        <v>1.6206896551724137</v>
      </c>
      <c r="Q105" s="3">
        <f t="shared" si="56"/>
        <v>8.690721649484535</v>
      </c>
      <c r="R105" s="3">
        <f t="shared" si="57"/>
        <v>5.0217187987114205</v>
      </c>
    </row>
    <row r="106" spans="1:18" ht="12.75">
      <c r="A106">
        <v>2003</v>
      </c>
      <c r="B106" s="1">
        <v>535963</v>
      </c>
      <c r="C106" s="1">
        <v>72264</v>
      </c>
      <c r="D106" s="1">
        <v>108898</v>
      </c>
      <c r="J106">
        <v>2003</v>
      </c>
      <c r="K106" s="3">
        <f t="shared" si="49"/>
        <v>3.735418130709768</v>
      </c>
      <c r="L106" s="3">
        <f t="shared" si="51"/>
        <v>23.314634146341465</v>
      </c>
      <c r="M106" s="3">
        <f t="shared" si="52"/>
        <v>8.378378378378379</v>
      </c>
      <c r="N106" s="3">
        <f t="shared" si="53"/>
        <v>5.101612298462692</v>
      </c>
      <c r="O106" s="3">
        <f t="shared" si="54"/>
        <v>4.366863905325443</v>
      </c>
      <c r="P106" s="3">
        <f t="shared" si="55"/>
        <v>1.614678899082569</v>
      </c>
      <c r="Q106" s="3">
        <f t="shared" si="56"/>
        <v>8.666666666666666</v>
      </c>
      <c r="R106" s="3">
        <f t="shared" si="57"/>
        <v>5.083933870284018</v>
      </c>
    </row>
    <row r="107" spans="1:18" ht="12.75">
      <c r="A107" t="s">
        <v>15</v>
      </c>
      <c r="B107" t="s">
        <v>0</v>
      </c>
      <c r="C107" t="s">
        <v>1</v>
      </c>
      <c r="D107" t="s">
        <v>2</v>
      </c>
      <c r="E107" t="s">
        <v>3</v>
      </c>
      <c r="F107" t="s">
        <v>4</v>
      </c>
      <c r="G107" t="s">
        <v>5</v>
      </c>
      <c r="H107" t="s">
        <v>6</v>
      </c>
      <c r="I107" t="s">
        <v>7</v>
      </c>
      <c r="J107" t="s">
        <v>23</v>
      </c>
      <c r="K107" s="3" t="s">
        <v>0</v>
      </c>
      <c r="L107" s="3" t="s">
        <v>1</v>
      </c>
      <c r="M107" s="3" t="s">
        <v>2</v>
      </c>
      <c r="N107" s="3" t="s">
        <v>3</v>
      </c>
      <c r="O107" s="3" t="s">
        <v>4</v>
      </c>
      <c r="P107" s="3" t="s">
        <v>5</v>
      </c>
      <c r="Q107" s="3" t="s">
        <v>6</v>
      </c>
      <c r="R107" s="3" t="s">
        <v>7</v>
      </c>
    </row>
    <row r="108" spans="1:10" ht="12.75">
      <c r="A108">
        <v>1990</v>
      </c>
      <c r="J108">
        <v>1990</v>
      </c>
    </row>
    <row r="109" spans="1:10" ht="12.75">
      <c r="A109">
        <v>1991</v>
      </c>
      <c r="J109">
        <v>1991</v>
      </c>
    </row>
    <row r="110" spans="1:10" ht="12.75">
      <c r="A110">
        <v>1992</v>
      </c>
      <c r="J110">
        <v>1992</v>
      </c>
    </row>
    <row r="111" spans="1:15" ht="12.75">
      <c r="A111">
        <v>1993</v>
      </c>
      <c r="B111">
        <v>83</v>
      </c>
      <c r="C111">
        <v>98</v>
      </c>
      <c r="D111">
        <v>2</v>
      </c>
      <c r="E111">
        <v>83</v>
      </c>
      <c r="F111">
        <v>15</v>
      </c>
      <c r="J111">
        <v>1993</v>
      </c>
      <c r="K111" s="3">
        <f aca="true" t="shared" si="58" ref="K111:K120">B111*1000/B27</f>
        <v>4.09937274657974</v>
      </c>
      <c r="L111" s="3">
        <f aca="true" t="shared" si="59" ref="L111:L120">C111*1000/C27</f>
        <v>14.121037463976945</v>
      </c>
      <c r="M111" s="3">
        <f aca="true" t="shared" si="60" ref="M111:M120">D111*1000/D27</f>
        <v>3.5587188612099645</v>
      </c>
      <c r="N111" s="3">
        <f aca="true" t="shared" si="61" ref="N111:N120">E111*1000/E27</f>
        <v>8.112598963933145</v>
      </c>
      <c r="O111" s="3">
        <f aca="true" t="shared" si="62" ref="O111:O120">F111*1000/F27</f>
        <v>21.27659574468085</v>
      </c>
    </row>
    <row r="112" spans="1:15" ht="12.75">
      <c r="A112">
        <v>1994</v>
      </c>
      <c r="B112">
        <v>108</v>
      </c>
      <c r="C112">
        <v>112</v>
      </c>
      <c r="D112">
        <v>2</v>
      </c>
      <c r="E112">
        <v>85</v>
      </c>
      <c r="F112">
        <v>13</v>
      </c>
      <c r="J112">
        <v>1994</v>
      </c>
      <c r="K112" s="3">
        <f t="shared" si="58"/>
        <v>5.734919286321156</v>
      </c>
      <c r="L112" s="3">
        <f t="shared" si="59"/>
        <v>14.007003501750875</v>
      </c>
      <c r="M112" s="3">
        <f t="shared" si="60"/>
        <v>3.466204506065858</v>
      </c>
      <c r="N112" s="3">
        <f t="shared" si="61"/>
        <v>7.967754030746157</v>
      </c>
      <c r="O112" s="3">
        <f t="shared" si="62"/>
        <v>15.6062424969988</v>
      </c>
    </row>
    <row r="113" spans="1:15" ht="12.75">
      <c r="A113">
        <v>1995</v>
      </c>
      <c r="B113">
        <v>82</v>
      </c>
      <c r="C113">
        <v>92</v>
      </c>
      <c r="D113">
        <v>6</v>
      </c>
      <c r="E113">
        <v>79</v>
      </c>
      <c r="F113">
        <v>15</v>
      </c>
      <c r="J113">
        <v>1995</v>
      </c>
      <c r="K113" s="3">
        <f t="shared" si="58"/>
        <v>4.357530024444681</v>
      </c>
      <c r="L113" s="3">
        <f t="shared" si="59"/>
        <v>11.159631246967491</v>
      </c>
      <c r="M113" s="3">
        <f t="shared" si="60"/>
        <v>9.884678747940692</v>
      </c>
      <c r="N113" s="3">
        <f t="shared" si="61"/>
        <v>7.481769106923004</v>
      </c>
      <c r="O113" s="3">
        <f t="shared" si="62"/>
        <v>17.441860465116278</v>
      </c>
    </row>
    <row r="114" spans="1:15" ht="12.75">
      <c r="A114">
        <v>1996</v>
      </c>
      <c r="B114">
        <v>101</v>
      </c>
      <c r="C114">
        <v>72</v>
      </c>
      <c r="D114">
        <v>11</v>
      </c>
      <c r="E114">
        <v>74</v>
      </c>
      <c r="F114">
        <v>6</v>
      </c>
      <c r="J114">
        <v>1996</v>
      </c>
      <c r="K114" s="3">
        <f t="shared" si="58"/>
        <v>5.28906577293674</v>
      </c>
      <c r="L114" s="3">
        <f t="shared" si="59"/>
        <v>8.62172194946713</v>
      </c>
      <c r="M114" s="3">
        <f t="shared" si="60"/>
        <v>16.76829268292683</v>
      </c>
      <c r="N114" s="3">
        <f t="shared" si="61"/>
        <v>6.418039895923678</v>
      </c>
      <c r="O114" s="3">
        <f t="shared" si="62"/>
        <v>6.269592476489028</v>
      </c>
    </row>
    <row r="115" spans="1:15" ht="12.75">
      <c r="A115">
        <v>1997</v>
      </c>
      <c r="B115">
        <v>109</v>
      </c>
      <c r="C115">
        <v>79</v>
      </c>
      <c r="D115">
        <v>7</v>
      </c>
      <c r="E115">
        <v>77</v>
      </c>
      <c r="F115">
        <v>3</v>
      </c>
      <c r="J115">
        <v>1997</v>
      </c>
      <c r="K115" s="3">
        <f t="shared" si="58"/>
        <v>5.560089777596409</v>
      </c>
      <c r="L115" s="3">
        <f t="shared" si="59"/>
        <v>9.8283155013685</v>
      </c>
      <c r="M115" s="3">
        <f t="shared" si="60"/>
        <v>9.283819628647215</v>
      </c>
      <c r="N115" s="3">
        <f t="shared" si="61"/>
        <v>6.386861313868613</v>
      </c>
      <c r="O115" s="3">
        <f t="shared" si="62"/>
        <v>2.898550724637681</v>
      </c>
    </row>
    <row r="116" spans="1:15" ht="12.75">
      <c r="A116">
        <v>1998</v>
      </c>
      <c r="B116">
        <v>109</v>
      </c>
      <c r="C116">
        <v>94</v>
      </c>
      <c r="D116">
        <v>4</v>
      </c>
      <c r="E116">
        <v>54</v>
      </c>
      <c r="F116">
        <v>23</v>
      </c>
      <c r="J116">
        <v>1998</v>
      </c>
      <c r="K116" s="3">
        <f t="shared" si="58"/>
        <v>5.3536345776031435</v>
      </c>
      <c r="L116" s="3">
        <f t="shared" si="59"/>
        <v>10.799632352941176</v>
      </c>
      <c r="M116" s="3">
        <f t="shared" si="60"/>
        <v>5.442176870748299</v>
      </c>
      <c r="N116" s="3">
        <f t="shared" si="61"/>
        <v>4.395962227287528</v>
      </c>
      <c r="O116" s="3">
        <f t="shared" si="62"/>
        <v>20.390070921985817</v>
      </c>
    </row>
    <row r="117" spans="1:15" ht="12.75">
      <c r="A117">
        <v>1999</v>
      </c>
      <c r="B117">
        <v>102</v>
      </c>
      <c r="C117">
        <v>95</v>
      </c>
      <c r="D117">
        <v>1</v>
      </c>
      <c r="E117">
        <v>84</v>
      </c>
      <c r="F117">
        <v>17</v>
      </c>
      <c r="J117">
        <v>1999</v>
      </c>
      <c r="K117" s="3">
        <f t="shared" si="58"/>
        <v>4.810186276821504</v>
      </c>
      <c r="L117" s="3">
        <f t="shared" si="59"/>
        <v>10.8373260323979</v>
      </c>
      <c r="M117" s="3">
        <f t="shared" si="60"/>
        <v>1.2300123001230012</v>
      </c>
      <c r="N117" s="3">
        <f t="shared" si="61"/>
        <v>6.510618508758332</v>
      </c>
      <c r="O117" s="3">
        <f t="shared" si="62"/>
        <v>14.096185737976782</v>
      </c>
    </row>
    <row r="118" spans="1:15" ht="12.75">
      <c r="A118">
        <v>2000</v>
      </c>
      <c r="B118">
        <v>90</v>
      </c>
      <c r="C118">
        <v>87</v>
      </c>
      <c r="D118">
        <v>8</v>
      </c>
      <c r="E118">
        <v>80</v>
      </c>
      <c r="F118">
        <v>30</v>
      </c>
      <c r="J118">
        <v>2000</v>
      </c>
      <c r="K118" s="3">
        <f t="shared" si="58"/>
        <v>4.237088649310296</v>
      </c>
      <c r="L118" s="3">
        <f t="shared" si="59"/>
        <v>9.253350350989152</v>
      </c>
      <c r="M118" s="3">
        <f t="shared" si="60"/>
        <v>9.535160905840286</v>
      </c>
      <c r="N118" s="3">
        <f t="shared" si="61"/>
        <v>5.778676683039584</v>
      </c>
      <c r="O118" s="3">
        <f t="shared" si="62"/>
        <v>22.123893805309734</v>
      </c>
    </row>
    <row r="119" spans="1:15" ht="12.75">
      <c r="A119">
        <v>2001</v>
      </c>
      <c r="B119">
        <v>95</v>
      </c>
      <c r="C119">
        <v>87</v>
      </c>
      <c r="D119">
        <v>5</v>
      </c>
      <c r="E119">
        <v>59</v>
      </c>
      <c r="F119">
        <v>21</v>
      </c>
      <c r="J119">
        <v>2001</v>
      </c>
      <c r="K119" s="3">
        <f t="shared" si="58"/>
        <v>4.313867950231587</v>
      </c>
      <c r="L119" s="3">
        <f t="shared" si="59"/>
        <v>9.111855886049435</v>
      </c>
      <c r="M119" s="3">
        <f t="shared" si="60"/>
        <v>5.847953216374269</v>
      </c>
      <c r="N119" s="3">
        <f t="shared" si="61"/>
        <v>4.161376780928198</v>
      </c>
      <c r="O119" s="3">
        <f t="shared" si="62"/>
        <v>14.613778705636744</v>
      </c>
    </row>
    <row r="120" spans="1:15" ht="12.75">
      <c r="A120">
        <v>2002</v>
      </c>
      <c r="B120">
        <v>78</v>
      </c>
      <c r="C120">
        <v>116</v>
      </c>
      <c r="D120">
        <v>0</v>
      </c>
      <c r="E120">
        <v>73</v>
      </c>
      <c r="F120">
        <v>13</v>
      </c>
      <c r="J120">
        <v>2002</v>
      </c>
      <c r="K120" s="3">
        <f t="shared" si="58"/>
        <v>3.5712650519664852</v>
      </c>
      <c r="L120" s="3">
        <f t="shared" si="59"/>
        <v>12.205387205387206</v>
      </c>
      <c r="M120" s="3">
        <f t="shared" si="60"/>
        <v>0</v>
      </c>
      <c r="N120" s="3">
        <f t="shared" si="61"/>
        <v>5.34289687477128</v>
      </c>
      <c r="O120" s="3">
        <f t="shared" si="62"/>
        <v>9.078212290502794</v>
      </c>
    </row>
    <row r="121" spans="1:15" ht="12.75">
      <c r="A121">
        <v>2003</v>
      </c>
      <c r="J121" t="s">
        <v>28</v>
      </c>
      <c r="K121" s="3">
        <f>SUM(B111:B120)*1000/SUM(B27:B36)</f>
        <v>4.70811645823699</v>
      </c>
      <c r="L121" s="3">
        <f>SUM(C111:C120)*1000/SUM(C27:C36)</f>
        <v>10.901477313932135</v>
      </c>
      <c r="M121" s="3">
        <f>SUM(D111:D120)*1000/SUM(D27:D36)</f>
        <v>6.343952558267826</v>
      </c>
      <c r="N121" s="3">
        <f>SUM(E111:E120)*1000/SUM(E27:E36)</f>
        <v>6.135422220399459</v>
      </c>
      <c r="O121" s="3">
        <f>SUM(F111:F120)*1000/SUM(F27:F36)</f>
        <v>14.247876518403507</v>
      </c>
    </row>
    <row r="122" spans="1:18" ht="12.75">
      <c r="A122" t="s">
        <v>16</v>
      </c>
      <c r="B122" t="s">
        <v>0</v>
      </c>
      <c r="C122" t="s">
        <v>1</v>
      </c>
      <c r="D122" t="s">
        <v>2</v>
      </c>
      <c r="E122" t="s">
        <v>3</v>
      </c>
      <c r="F122" t="s">
        <v>4</v>
      </c>
      <c r="G122" t="s">
        <v>5</v>
      </c>
      <c r="H122" t="s">
        <v>6</v>
      </c>
      <c r="I122" t="s">
        <v>7</v>
      </c>
      <c r="J122" t="s">
        <v>24</v>
      </c>
      <c r="K122" s="3" t="s">
        <v>0</v>
      </c>
      <c r="L122" s="3" t="s">
        <v>1</v>
      </c>
      <c r="M122" s="3" t="s">
        <v>2</v>
      </c>
      <c r="N122" s="3" t="s">
        <v>3</v>
      </c>
      <c r="O122" s="3" t="s">
        <v>4</v>
      </c>
      <c r="P122" s="3" t="s">
        <v>5</v>
      </c>
      <c r="Q122" s="3" t="s">
        <v>6</v>
      </c>
      <c r="R122" s="3" t="s">
        <v>7</v>
      </c>
    </row>
    <row r="123" spans="1:18" ht="12.75">
      <c r="A123">
        <v>1990</v>
      </c>
      <c r="B123" s="5"/>
      <c r="C123" s="5"/>
      <c r="D123" s="5"/>
      <c r="E123" s="5"/>
      <c r="F123" s="5"/>
      <c r="G123" s="5"/>
      <c r="H123" s="5"/>
      <c r="I123">
        <v>4935.5</v>
      </c>
      <c r="J123">
        <v>1990</v>
      </c>
      <c r="K123" s="4"/>
      <c r="L123" s="4"/>
      <c r="M123" s="4"/>
      <c r="N123" s="4"/>
      <c r="O123" s="4"/>
      <c r="P123" s="4"/>
      <c r="Q123" s="4"/>
      <c r="R123" s="4">
        <f aca="true" t="shared" si="63" ref="R123:R136">I123/I24</f>
        <v>0.1199596529178718</v>
      </c>
    </row>
    <row r="124" spans="1:18" ht="12.75">
      <c r="A124">
        <v>1991</v>
      </c>
      <c r="B124" s="5"/>
      <c r="C124" s="5"/>
      <c r="D124" s="5"/>
      <c r="E124" s="5"/>
      <c r="F124" s="5"/>
      <c r="G124" s="5"/>
      <c r="H124" s="5"/>
      <c r="I124">
        <v>5555.7</v>
      </c>
      <c r="J124">
        <v>1991</v>
      </c>
      <c r="K124" s="4"/>
      <c r="L124" s="4"/>
      <c r="M124" s="4"/>
      <c r="N124" s="4"/>
      <c r="O124" s="4"/>
      <c r="P124" s="4"/>
      <c r="Q124" s="4"/>
      <c r="R124" s="4">
        <f t="shared" si="63"/>
        <v>0.13649362454855907</v>
      </c>
    </row>
    <row r="125" spans="1:18" ht="12.75">
      <c r="A125">
        <v>1992</v>
      </c>
      <c r="B125" s="1">
        <v>1301.9</v>
      </c>
      <c r="C125" s="1">
        <v>1310.5</v>
      </c>
      <c r="D125" s="1">
        <v>67.6</v>
      </c>
      <c r="E125" s="1">
        <v>2054.1</v>
      </c>
      <c r="F125" s="1">
        <v>494.9</v>
      </c>
      <c r="G125" s="1">
        <v>34.8</v>
      </c>
      <c r="H125" s="1">
        <v>171.9</v>
      </c>
      <c r="I125" s="1">
        <v>5435.7</v>
      </c>
      <c r="J125">
        <v>1992</v>
      </c>
      <c r="K125" s="4">
        <f aca="true" t="shared" si="64" ref="K125:K136">B125/B26</f>
        <v>0.06401947285601889</v>
      </c>
      <c r="L125" s="4">
        <f aca="true" t="shared" si="65" ref="L125:L136">C125/C26</f>
        <v>0.17903005464480876</v>
      </c>
      <c r="M125" s="4">
        <f aca="true" t="shared" si="66" ref="M125:M136">D125/D26</f>
        <v>0.13656565656565656</v>
      </c>
      <c r="N125" s="4">
        <f aca="true" t="shared" si="67" ref="N125:N136">E125/E26</f>
        <v>0.1913104219055602</v>
      </c>
      <c r="O125" s="4">
        <f aca="true" t="shared" si="68" ref="O125:O136">F125/F26</f>
        <v>0.7059914407988588</v>
      </c>
      <c r="P125" s="4">
        <f aca="true" t="shared" si="69" ref="P125:P136">G125/G26</f>
        <v>0.17487437185929647</v>
      </c>
      <c r="Q125" s="4">
        <f aca="true" t="shared" si="70" ref="Q125:Q136">H125/H26</f>
        <v>0.3794701986754967</v>
      </c>
      <c r="R125" s="4">
        <f t="shared" si="63"/>
        <v>0.13507865112696005</v>
      </c>
    </row>
    <row r="126" spans="1:18" ht="12.75">
      <c r="A126">
        <v>1993</v>
      </c>
      <c r="B126" s="1">
        <v>1567.3</v>
      </c>
      <c r="C126" s="1">
        <v>1645.1</v>
      </c>
      <c r="D126" s="1">
        <v>91.8</v>
      </c>
      <c r="E126" s="1">
        <v>1901.5</v>
      </c>
      <c r="F126" s="1">
        <v>488.3</v>
      </c>
      <c r="G126" s="1">
        <v>18.8</v>
      </c>
      <c r="H126" s="1">
        <v>126.8</v>
      </c>
      <c r="I126" s="1">
        <v>5839.6</v>
      </c>
      <c r="J126">
        <v>1993</v>
      </c>
      <c r="K126" s="4">
        <f t="shared" si="64"/>
        <v>0.07740899886402923</v>
      </c>
      <c r="L126" s="4">
        <f t="shared" si="65"/>
        <v>0.23704610951008645</v>
      </c>
      <c r="M126" s="4">
        <f t="shared" si="66"/>
        <v>0.16334519572953737</v>
      </c>
      <c r="N126" s="4">
        <f t="shared" si="67"/>
        <v>0.18585670999902257</v>
      </c>
      <c r="O126" s="4">
        <f t="shared" si="68"/>
        <v>0.6926241134751773</v>
      </c>
      <c r="P126" s="4">
        <f t="shared" si="69"/>
        <v>0.1</v>
      </c>
      <c r="Q126" s="4">
        <f t="shared" si="70"/>
        <v>0.2481409001956947</v>
      </c>
      <c r="R126" s="4">
        <f t="shared" si="63"/>
        <v>0.1482734105220394</v>
      </c>
    </row>
    <row r="127" spans="1:18" ht="12.75">
      <c r="A127">
        <v>1994</v>
      </c>
      <c r="B127" s="1">
        <v>1470.3</v>
      </c>
      <c r="C127" s="1">
        <v>1436.4</v>
      </c>
      <c r="D127" s="1">
        <v>99.3</v>
      </c>
      <c r="E127" s="1">
        <v>2070.1</v>
      </c>
      <c r="F127" s="1">
        <v>544.1</v>
      </c>
      <c r="G127" s="1">
        <v>57.4</v>
      </c>
      <c r="H127" s="1">
        <v>155.1</v>
      </c>
      <c r="I127" s="1">
        <v>5832.7</v>
      </c>
      <c r="J127">
        <v>1994</v>
      </c>
      <c r="K127" s="4">
        <f t="shared" si="64"/>
        <v>0.07807455395072217</v>
      </c>
      <c r="L127" s="4">
        <f t="shared" si="65"/>
        <v>0.17963981990995498</v>
      </c>
      <c r="M127" s="4">
        <f t="shared" si="66"/>
        <v>0.17209705372616985</v>
      </c>
      <c r="N127" s="4">
        <f t="shared" si="67"/>
        <v>0.19404761904761905</v>
      </c>
      <c r="O127" s="4">
        <f t="shared" si="68"/>
        <v>0.6531812725090036</v>
      </c>
      <c r="P127" s="4">
        <f t="shared" si="69"/>
        <v>0.306951871657754</v>
      </c>
      <c r="Q127" s="4">
        <f t="shared" si="70"/>
        <v>0.3152439024390244</v>
      </c>
      <c r="R127" s="4">
        <f t="shared" si="63"/>
        <v>0.14734621700138942</v>
      </c>
    </row>
    <row r="128" spans="1:18" ht="12.75">
      <c r="A128">
        <v>1995</v>
      </c>
      <c r="B128" s="1">
        <v>2050.8</v>
      </c>
      <c r="C128" s="1">
        <v>1689.2</v>
      </c>
      <c r="D128" s="1">
        <v>86.2</v>
      </c>
      <c r="E128" s="1">
        <v>2560.5</v>
      </c>
      <c r="F128" s="1">
        <v>688.4</v>
      </c>
      <c r="G128" s="1">
        <v>15.5</v>
      </c>
      <c r="H128" s="1">
        <v>139.7</v>
      </c>
      <c r="I128" s="1">
        <v>7230.3</v>
      </c>
      <c r="J128">
        <v>1995</v>
      </c>
      <c r="K128" s="4">
        <f t="shared" si="64"/>
        <v>0.10898076309916038</v>
      </c>
      <c r="L128" s="4">
        <f t="shared" si="65"/>
        <v>0.20490053372149442</v>
      </c>
      <c r="M128" s="4">
        <f t="shared" si="66"/>
        <v>0.14200988467874795</v>
      </c>
      <c r="N128" s="4">
        <f t="shared" si="67"/>
        <v>0.2424945544085614</v>
      </c>
      <c r="O128" s="4">
        <f t="shared" si="68"/>
        <v>0.8004651162790697</v>
      </c>
      <c r="P128" s="4">
        <f t="shared" si="69"/>
        <v>0.08288770053475936</v>
      </c>
      <c r="Q128" s="4">
        <f t="shared" si="70"/>
        <v>0.2621013133208255</v>
      </c>
      <c r="R128" s="4">
        <f t="shared" si="63"/>
        <v>0.18162932073954985</v>
      </c>
    </row>
    <row r="129" spans="1:18" ht="12.75">
      <c r="A129">
        <v>1996</v>
      </c>
      <c r="B129" s="1">
        <v>2035.6</v>
      </c>
      <c r="C129" s="1">
        <v>1690.1</v>
      </c>
      <c r="D129" s="1">
        <v>105.2</v>
      </c>
      <c r="E129" s="1">
        <v>2228</v>
      </c>
      <c r="F129" s="1">
        <v>849.9</v>
      </c>
      <c r="G129" s="1">
        <v>19.2</v>
      </c>
      <c r="H129" s="1">
        <v>155.8</v>
      </c>
      <c r="I129" s="1">
        <v>7083.8</v>
      </c>
      <c r="J129">
        <v>1996</v>
      </c>
      <c r="K129" s="4">
        <f t="shared" si="64"/>
        <v>0.10659824046920821</v>
      </c>
      <c r="L129" s="4">
        <f t="shared" si="65"/>
        <v>0.20238294814992216</v>
      </c>
      <c r="M129" s="4">
        <f t="shared" si="66"/>
        <v>0.1603658536585366</v>
      </c>
      <c r="N129" s="4">
        <f t="shared" si="67"/>
        <v>0.193235039028621</v>
      </c>
      <c r="O129" s="4">
        <f t="shared" si="68"/>
        <v>0.8880877742946708</v>
      </c>
      <c r="P129" s="4">
        <f t="shared" si="69"/>
        <v>0.10434782608695652</v>
      </c>
      <c r="Q129" s="4">
        <f t="shared" si="70"/>
        <v>0.2579470198675497</v>
      </c>
      <c r="R129" s="4">
        <f t="shared" si="63"/>
        <v>0.17119725457972837</v>
      </c>
    </row>
    <row r="130" spans="1:18" ht="12.75">
      <c r="A130">
        <v>1997</v>
      </c>
      <c r="B130" s="1">
        <v>2423.5</v>
      </c>
      <c r="C130" s="1">
        <v>1817.5</v>
      </c>
      <c r="D130" s="1">
        <v>118.5</v>
      </c>
      <c r="E130" s="1">
        <v>2346.1</v>
      </c>
      <c r="F130" s="1">
        <v>876.5</v>
      </c>
      <c r="G130" s="1">
        <v>54.1</v>
      </c>
      <c r="H130" s="1">
        <v>213.3</v>
      </c>
      <c r="I130" s="1">
        <v>7849.5</v>
      </c>
      <c r="J130">
        <v>1997</v>
      </c>
      <c r="K130" s="4">
        <f t="shared" si="64"/>
        <v>0.1236227300550908</v>
      </c>
      <c r="L130" s="4">
        <f t="shared" si="65"/>
        <v>0.22611346105996516</v>
      </c>
      <c r="M130" s="4">
        <f t="shared" si="66"/>
        <v>0.15716180371352786</v>
      </c>
      <c r="N130" s="4">
        <f t="shared" si="67"/>
        <v>0.19460019907100198</v>
      </c>
      <c r="O130" s="4">
        <f t="shared" si="68"/>
        <v>0.8468599033816425</v>
      </c>
      <c r="P130" s="4">
        <f t="shared" si="69"/>
        <v>0.28624338624338624</v>
      </c>
      <c r="Q130" s="4">
        <f t="shared" si="70"/>
        <v>0.3217194570135747</v>
      </c>
      <c r="R130" s="4">
        <f t="shared" si="63"/>
        <v>0.18539644299581945</v>
      </c>
    </row>
    <row r="131" spans="1:18" ht="12.75">
      <c r="A131">
        <v>1998</v>
      </c>
      <c r="B131" s="1">
        <v>2804.9</v>
      </c>
      <c r="C131" s="1">
        <v>1402.2</v>
      </c>
      <c r="D131" s="1">
        <v>131.5</v>
      </c>
      <c r="E131" s="1">
        <v>2350.8</v>
      </c>
      <c r="F131" s="1">
        <v>967.2</v>
      </c>
      <c r="G131" s="1">
        <v>67</v>
      </c>
      <c r="H131" s="1">
        <v>169.2</v>
      </c>
      <c r="I131" s="1">
        <v>7892.8</v>
      </c>
      <c r="J131">
        <v>1998</v>
      </c>
      <c r="K131" s="4">
        <f t="shared" si="64"/>
        <v>0.13776522593320237</v>
      </c>
      <c r="L131" s="4">
        <f t="shared" si="65"/>
        <v>0.1610983455882353</v>
      </c>
      <c r="M131" s="4">
        <f t="shared" si="66"/>
        <v>0.17891156462585034</v>
      </c>
      <c r="N131" s="4">
        <f t="shared" si="67"/>
        <v>0.19137088896125043</v>
      </c>
      <c r="O131" s="4">
        <f t="shared" si="68"/>
        <v>0.8574468085106384</v>
      </c>
      <c r="P131" s="4">
        <f t="shared" si="69"/>
        <v>0.36813186813186816</v>
      </c>
      <c r="Q131" s="4">
        <f t="shared" si="70"/>
        <v>0.23020408163265305</v>
      </c>
      <c r="R131" s="4">
        <f t="shared" si="63"/>
        <v>0.17886149383611313</v>
      </c>
    </row>
    <row r="132" spans="1:18" ht="12.75">
      <c r="A132">
        <v>1999</v>
      </c>
      <c r="B132" s="1">
        <v>3249</v>
      </c>
      <c r="C132" s="1">
        <v>1622</v>
      </c>
      <c r="D132" s="1">
        <v>122</v>
      </c>
      <c r="E132" s="1">
        <v>2706.7</v>
      </c>
      <c r="F132" s="1">
        <v>1004.8</v>
      </c>
      <c r="G132" s="1">
        <v>89.8</v>
      </c>
      <c r="H132" s="1">
        <v>180.4</v>
      </c>
      <c r="I132" s="1">
        <v>8974.7</v>
      </c>
      <c r="J132">
        <v>1999</v>
      </c>
      <c r="K132" s="4">
        <f t="shared" si="64"/>
        <v>0.15321858052346143</v>
      </c>
      <c r="L132" s="4">
        <f t="shared" si="65"/>
        <v>0.18503308236367785</v>
      </c>
      <c r="M132" s="4">
        <f t="shared" si="66"/>
        <v>0.15006150061500614</v>
      </c>
      <c r="N132" s="4">
        <f t="shared" si="67"/>
        <v>0.20978917997209734</v>
      </c>
      <c r="O132" s="4">
        <f t="shared" si="68"/>
        <v>0.833167495854063</v>
      </c>
      <c r="P132" s="4">
        <f t="shared" si="69"/>
        <v>0.4827956989247312</v>
      </c>
      <c r="Q132" s="4">
        <f t="shared" si="70"/>
        <v>0.23157894736842105</v>
      </c>
      <c r="R132" s="4">
        <f t="shared" si="63"/>
        <v>0.19571057853762786</v>
      </c>
    </row>
    <row r="133" spans="1:18" ht="12.75">
      <c r="A133">
        <v>2000</v>
      </c>
      <c r="B133" s="1">
        <v>3248.8</v>
      </c>
      <c r="C133" s="1">
        <v>1783.5</v>
      </c>
      <c r="D133" s="1">
        <v>134.2</v>
      </c>
      <c r="E133" s="1">
        <v>2852.2</v>
      </c>
      <c r="F133" s="1">
        <v>1244.8</v>
      </c>
      <c r="G133" s="1">
        <v>148.9</v>
      </c>
      <c r="H133" s="1">
        <v>174.6</v>
      </c>
      <c r="I133" s="1">
        <v>9587</v>
      </c>
      <c r="J133">
        <v>2000</v>
      </c>
      <c r="K133" s="4">
        <f t="shared" si="64"/>
        <v>0.15294948448754767</v>
      </c>
      <c r="L133" s="4">
        <f t="shared" si="65"/>
        <v>0.1896936821952776</v>
      </c>
      <c r="M133" s="4">
        <f t="shared" si="66"/>
        <v>0.15995232419547079</v>
      </c>
      <c r="N133" s="4">
        <f t="shared" si="67"/>
        <v>0.20602427044206875</v>
      </c>
      <c r="O133" s="4">
        <f t="shared" si="68"/>
        <v>0.9179941002949852</v>
      </c>
      <c r="P133" s="4">
        <f t="shared" si="69"/>
        <v>0.7755208333333333</v>
      </c>
      <c r="Q133" s="4">
        <f t="shared" si="70"/>
        <v>0.22045454545454546</v>
      </c>
      <c r="R133" s="4">
        <f t="shared" si="63"/>
        <v>0.2011286871145051</v>
      </c>
    </row>
    <row r="134" spans="1:18" ht="12.75">
      <c r="A134">
        <v>2001</v>
      </c>
      <c r="B134" s="1">
        <v>3737.9</v>
      </c>
      <c r="C134" s="1">
        <v>2291.2</v>
      </c>
      <c r="D134" s="1">
        <v>154</v>
      </c>
      <c r="E134" s="1">
        <v>3506.5</v>
      </c>
      <c r="F134" s="1">
        <v>1444.2</v>
      </c>
      <c r="G134" s="1">
        <v>157.8</v>
      </c>
      <c r="H134" s="1">
        <v>127.1</v>
      </c>
      <c r="I134" s="1">
        <v>11418.7</v>
      </c>
      <c r="J134">
        <v>2001</v>
      </c>
      <c r="K134" s="4">
        <f t="shared" si="64"/>
        <v>0.16973481064390156</v>
      </c>
      <c r="L134" s="4">
        <f t="shared" si="65"/>
        <v>0.23996648512777544</v>
      </c>
      <c r="M134" s="4">
        <f t="shared" si="66"/>
        <v>0.18011695906432748</v>
      </c>
      <c r="N134" s="4">
        <f t="shared" si="67"/>
        <v>0.24731979122584286</v>
      </c>
      <c r="O134" s="4">
        <f t="shared" si="68"/>
        <v>1.0050104384133611</v>
      </c>
      <c r="P134" s="4">
        <f t="shared" si="69"/>
        <v>0.8438502673796792</v>
      </c>
      <c r="Q134" s="4">
        <f t="shared" si="70"/>
        <v>0.15077105575326216</v>
      </c>
      <c r="R134" s="4">
        <f t="shared" si="63"/>
        <v>0.23270226207458733</v>
      </c>
    </row>
    <row r="135" spans="1:18" ht="12.75">
      <c r="A135">
        <v>2002</v>
      </c>
      <c r="B135" s="1">
        <v>3513.2</v>
      </c>
      <c r="C135" s="1">
        <v>2378</v>
      </c>
      <c r="D135" s="1">
        <v>218.4</v>
      </c>
      <c r="E135" s="1">
        <v>4564.2</v>
      </c>
      <c r="F135" s="1">
        <v>1723.5</v>
      </c>
      <c r="G135" s="1">
        <v>187.6</v>
      </c>
      <c r="H135" s="1">
        <v>262.7</v>
      </c>
      <c r="I135" s="1">
        <v>12847.6</v>
      </c>
      <c r="J135">
        <v>2002</v>
      </c>
      <c r="K135" s="4">
        <f t="shared" si="64"/>
        <v>0.16085344077652122</v>
      </c>
      <c r="L135" s="4">
        <f t="shared" si="65"/>
        <v>0.2502104377104377</v>
      </c>
      <c r="M135" s="4">
        <f t="shared" si="66"/>
        <v>0.2560375146541618</v>
      </c>
      <c r="N135" s="4">
        <f t="shared" si="67"/>
        <v>0.33405547829905585</v>
      </c>
      <c r="O135" s="4">
        <f t="shared" si="68"/>
        <v>1.2035614525139664</v>
      </c>
      <c r="P135" s="4">
        <f t="shared" si="69"/>
        <v>0.9978723404255319</v>
      </c>
      <c r="Q135" s="4">
        <f t="shared" si="70"/>
        <v>0.3116251482799525</v>
      </c>
      <c r="R135" s="4">
        <f t="shared" si="63"/>
        <v>0.2658637530005794</v>
      </c>
    </row>
    <row r="136" spans="1:18" ht="12.75">
      <c r="A136">
        <v>2003</v>
      </c>
      <c r="B136" s="1">
        <v>3241.7</v>
      </c>
      <c r="C136" s="1">
        <v>2479.2</v>
      </c>
      <c r="D136" s="1">
        <v>241.8</v>
      </c>
      <c r="E136" s="1">
        <v>4437</v>
      </c>
      <c r="F136" s="1">
        <v>2325.1</v>
      </c>
      <c r="G136" s="1">
        <v>118.8</v>
      </c>
      <c r="H136" s="1">
        <v>399.5</v>
      </c>
      <c r="I136" s="1">
        <v>13243.2</v>
      </c>
      <c r="J136">
        <v>2003</v>
      </c>
      <c r="K136" s="4">
        <f t="shared" si="64"/>
        <v>0.15246449064057943</v>
      </c>
      <c r="L136" s="4">
        <f t="shared" si="65"/>
        <v>0.2593576733967988</v>
      </c>
      <c r="M136" s="4">
        <f t="shared" si="66"/>
        <v>0.26</v>
      </c>
      <c r="N136" s="4">
        <f t="shared" si="67"/>
        <v>0.3261061296486844</v>
      </c>
      <c r="O136" s="4">
        <f t="shared" si="68"/>
        <v>1.575271002710027</v>
      </c>
      <c r="P136" s="4">
        <f t="shared" si="69"/>
        <v>0.6749999999999999</v>
      </c>
      <c r="Q136" s="4">
        <f t="shared" si="70"/>
        <v>0.41528066528066526</v>
      </c>
      <c r="R136" s="4">
        <f t="shared" si="63"/>
        <v>0.2760610356041024</v>
      </c>
    </row>
    <row r="137" spans="2:18" ht="12.75">
      <c r="B137" s="1">
        <f>SUM(B125:B136)</f>
        <v>30644.9</v>
      </c>
      <c r="C137" s="1">
        <f aca="true" t="shared" si="71" ref="C137:I137">SUM(C125:C136)</f>
        <v>21544.9</v>
      </c>
      <c r="D137" s="1">
        <f t="shared" si="71"/>
        <v>1570.5</v>
      </c>
      <c r="E137" s="1">
        <f t="shared" si="71"/>
        <v>33577.700000000004</v>
      </c>
      <c r="F137" s="1">
        <f t="shared" si="71"/>
        <v>12651.7</v>
      </c>
      <c r="G137" s="1">
        <f t="shared" si="71"/>
        <v>969.6999999999999</v>
      </c>
      <c r="H137" s="1">
        <f t="shared" si="71"/>
        <v>2276.1</v>
      </c>
      <c r="I137" s="1">
        <f t="shared" si="71"/>
        <v>103235.6</v>
      </c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t="s">
        <v>17</v>
      </c>
      <c r="B138" s="1" t="s">
        <v>0</v>
      </c>
      <c r="C138" s="1" t="s">
        <v>1</v>
      </c>
      <c r="D138" s="1" t="s">
        <v>2</v>
      </c>
      <c r="E138" s="1" t="s">
        <v>3</v>
      </c>
      <c r="F138" s="1" t="s">
        <v>4</v>
      </c>
      <c r="G138" s="1" t="s">
        <v>5</v>
      </c>
      <c r="H138" s="1" t="s">
        <v>6</v>
      </c>
      <c r="I138" s="1" t="s">
        <v>7</v>
      </c>
      <c r="J138" t="s">
        <v>25</v>
      </c>
      <c r="K138" s="4" t="s">
        <v>0</v>
      </c>
      <c r="L138" s="4" t="s">
        <v>1</v>
      </c>
      <c r="M138" s="4" t="s">
        <v>2</v>
      </c>
      <c r="N138" s="4" t="s">
        <v>3</v>
      </c>
      <c r="O138" s="4" t="s">
        <v>4</v>
      </c>
      <c r="P138" s="4" t="s">
        <v>5</v>
      </c>
      <c r="Q138" s="4" t="s">
        <v>6</v>
      </c>
      <c r="R138" s="4" t="s">
        <v>7</v>
      </c>
    </row>
    <row r="139" spans="1:18" ht="12.75">
      <c r="A139">
        <v>1990</v>
      </c>
      <c r="B139" s="1">
        <v>8903.1</v>
      </c>
      <c r="C139" s="1">
        <v>1938.5</v>
      </c>
      <c r="D139" s="1">
        <v>517.8</v>
      </c>
      <c r="E139" s="1">
        <v>3825</v>
      </c>
      <c r="F139" s="1">
        <v>237.1</v>
      </c>
      <c r="G139" s="1">
        <v>108.6</v>
      </c>
      <c r="H139" s="1">
        <v>212</v>
      </c>
      <c r="I139" s="1">
        <v>15742.1</v>
      </c>
      <c r="J139">
        <v>1990</v>
      </c>
      <c r="K139" s="4">
        <f aca="true" t="shared" si="72" ref="K139:K152">(B139-B157)/B24</f>
        <v>0.2829369429483819</v>
      </c>
      <c r="L139" s="4">
        <f aca="true" t="shared" si="73" ref="L139:L152">(C139-C157)/C24</f>
        <v>0.13926856820107314</v>
      </c>
      <c r="M139" s="4">
        <f aca="true" t="shared" si="74" ref="M139:M152">(D139-D157)/D24</f>
        <v>1.1064965197215777</v>
      </c>
      <c r="N139" s="4">
        <f aca="true" t="shared" si="75" ref="N139:N152">(E139-E157)/E24</f>
        <v>0.1816296296296296</v>
      </c>
      <c r="O139" s="4">
        <f aca="true" t="shared" si="76" ref="O139:O152">(F139-F157)/F24</f>
        <v>0.27057793345008757</v>
      </c>
      <c r="P139" s="4">
        <f aca="true" t="shared" si="77" ref="P139:P152">(G139-G157)/G24</f>
        <v>0.32538860103626943</v>
      </c>
      <c r="Q139" s="4">
        <f aca="true" t="shared" si="78" ref="Q139:Q152">(H139-H157)/H24</f>
        <v>0.3665853658536586</v>
      </c>
      <c r="R139" s="4">
        <f aca="true" t="shared" si="79" ref="R139:R152">(I139-I157)/I24</f>
        <v>0.2394404880538609</v>
      </c>
    </row>
    <row r="140" spans="1:18" ht="12.75">
      <c r="A140">
        <v>1991</v>
      </c>
      <c r="B140" s="1">
        <v>9501.4</v>
      </c>
      <c r="C140" s="1">
        <v>1942.4</v>
      </c>
      <c r="D140" s="1">
        <v>608.5</v>
      </c>
      <c r="E140" s="1">
        <v>3858.6</v>
      </c>
      <c r="F140" s="1">
        <v>291.1</v>
      </c>
      <c r="G140" s="1">
        <v>113.5</v>
      </c>
      <c r="H140" s="1">
        <v>225.9</v>
      </c>
      <c r="I140" s="1">
        <v>16541.4</v>
      </c>
      <c r="J140">
        <v>1991</v>
      </c>
      <c r="K140" s="4">
        <f t="shared" si="72"/>
        <v>0.3036036036036036</v>
      </c>
      <c r="L140" s="4">
        <f t="shared" si="73"/>
        <v>0.134041394335512</v>
      </c>
      <c r="M140" s="4">
        <f t="shared" si="74"/>
        <v>1.188546255506608</v>
      </c>
      <c r="N140" s="4">
        <f t="shared" si="75"/>
        <v>0.20497720364741642</v>
      </c>
      <c r="O140" s="4">
        <f t="shared" si="76"/>
        <v>0.2919939577039275</v>
      </c>
      <c r="P140" s="4">
        <f t="shared" si="77"/>
        <v>0.31743589743589745</v>
      </c>
      <c r="Q140" s="4">
        <f t="shared" si="78"/>
        <v>0.3813953488372093</v>
      </c>
      <c r="R140" s="4">
        <f t="shared" si="79"/>
        <v>0.25806942977176134</v>
      </c>
    </row>
    <row r="141" spans="1:18" ht="12.75">
      <c r="A141">
        <v>1992</v>
      </c>
      <c r="B141" s="1">
        <v>9881.2</v>
      </c>
      <c r="C141" s="1">
        <v>2012.6</v>
      </c>
      <c r="D141" s="1">
        <v>667.3</v>
      </c>
      <c r="E141" s="1">
        <v>3555.1</v>
      </c>
      <c r="F141" s="1">
        <v>308.9</v>
      </c>
      <c r="G141" s="1">
        <v>124.4</v>
      </c>
      <c r="H141" s="1">
        <v>231.9</v>
      </c>
      <c r="I141" s="1">
        <v>16781.4</v>
      </c>
      <c r="J141">
        <v>1992</v>
      </c>
      <c r="K141" s="4">
        <f t="shared" si="72"/>
        <v>0.33548387096774196</v>
      </c>
      <c r="L141" s="4">
        <f t="shared" si="73"/>
        <v>0.14241803278688525</v>
      </c>
      <c r="M141" s="4">
        <f t="shared" si="74"/>
        <v>1.194949494949495</v>
      </c>
      <c r="N141" s="4">
        <f t="shared" si="75"/>
        <v>0.16064077489056533</v>
      </c>
      <c r="O141" s="4">
        <f t="shared" si="76"/>
        <v>0.3011412268188302</v>
      </c>
      <c r="P141" s="4">
        <f t="shared" si="77"/>
        <v>0.38040201005025126</v>
      </c>
      <c r="Q141" s="4">
        <f t="shared" si="78"/>
        <v>0.3551876379690949</v>
      </c>
      <c r="R141" s="4">
        <f t="shared" si="79"/>
        <v>0.26413111006187723</v>
      </c>
    </row>
    <row r="142" spans="1:18" ht="12.75">
      <c r="A142">
        <v>1993</v>
      </c>
      <c r="B142" s="1">
        <v>10109.6</v>
      </c>
      <c r="C142" s="1">
        <v>2088.4</v>
      </c>
      <c r="D142" s="1">
        <v>793</v>
      </c>
      <c r="E142" s="1">
        <v>3668.6</v>
      </c>
      <c r="F142" s="1">
        <v>315.9</v>
      </c>
      <c r="G142" s="1">
        <v>131.9</v>
      </c>
      <c r="H142" s="1">
        <v>242.5</v>
      </c>
      <c r="I142" s="1">
        <v>17349.8</v>
      </c>
      <c r="J142">
        <v>1993</v>
      </c>
      <c r="K142" s="4">
        <f t="shared" si="72"/>
        <v>0.34537956240430684</v>
      </c>
      <c r="L142" s="4">
        <f t="shared" si="73"/>
        <v>0.157478386167147</v>
      </c>
      <c r="M142" s="4">
        <f t="shared" si="74"/>
        <v>1.2439501779359432</v>
      </c>
      <c r="N142" s="4">
        <f t="shared" si="75"/>
        <v>0.1715668067637572</v>
      </c>
      <c r="O142" s="4">
        <f t="shared" si="76"/>
        <v>0.30269503546099286</v>
      </c>
      <c r="P142" s="4">
        <f t="shared" si="77"/>
        <v>0.4228723404255319</v>
      </c>
      <c r="Q142" s="4">
        <f t="shared" si="78"/>
        <v>0.32465753424657534</v>
      </c>
      <c r="R142" s="4">
        <f t="shared" si="79"/>
        <v>0.27927330895795244</v>
      </c>
    </row>
    <row r="143" spans="1:18" ht="12.75">
      <c r="A143">
        <v>1994</v>
      </c>
      <c r="B143" s="1">
        <v>10144.1</v>
      </c>
      <c r="C143" s="1">
        <v>2227.8</v>
      </c>
      <c r="D143" s="1">
        <v>942.7</v>
      </c>
      <c r="E143" s="1">
        <v>3786.2</v>
      </c>
      <c r="F143" s="1">
        <v>412.8</v>
      </c>
      <c r="G143" s="1">
        <v>132.9</v>
      </c>
      <c r="H143" s="1">
        <v>273.4</v>
      </c>
      <c r="I143" s="1">
        <v>17919.9</v>
      </c>
      <c r="J143">
        <v>1994</v>
      </c>
      <c r="K143" s="4">
        <f t="shared" si="72"/>
        <v>0.3661108751062022</v>
      </c>
      <c r="L143" s="4">
        <f t="shared" si="73"/>
        <v>0.14315907953976992</v>
      </c>
      <c r="M143" s="4">
        <f t="shared" si="74"/>
        <v>1.3379549393414212</v>
      </c>
      <c r="N143" s="4">
        <f t="shared" si="75"/>
        <v>0.16971316085489313</v>
      </c>
      <c r="O143" s="4">
        <f t="shared" si="76"/>
        <v>0.33337334933973595</v>
      </c>
      <c r="P143" s="4">
        <f t="shared" si="77"/>
        <v>0.4192513368983958</v>
      </c>
      <c r="Q143" s="4">
        <f t="shared" si="78"/>
        <v>0.3780487804878048</v>
      </c>
      <c r="R143" s="4">
        <f t="shared" si="79"/>
        <v>0.2820234937476317</v>
      </c>
    </row>
    <row r="144" spans="1:18" ht="12.75">
      <c r="A144">
        <v>1995</v>
      </c>
      <c r="B144" s="1">
        <v>10320.5</v>
      </c>
      <c r="C144" s="1">
        <v>2211.2</v>
      </c>
      <c r="D144" s="1">
        <v>1000.4</v>
      </c>
      <c r="E144" s="1">
        <v>3522.9</v>
      </c>
      <c r="F144" s="1">
        <v>376.1</v>
      </c>
      <c r="G144" s="1">
        <v>138.9</v>
      </c>
      <c r="H144" s="1">
        <v>278.7</v>
      </c>
      <c r="I144" s="1">
        <v>17848.7</v>
      </c>
      <c r="J144">
        <v>1995</v>
      </c>
      <c r="K144" s="4">
        <f t="shared" si="72"/>
        <v>0.37375385269422895</v>
      </c>
      <c r="L144" s="4">
        <f t="shared" si="73"/>
        <v>0.13751819505094612</v>
      </c>
      <c r="M144" s="4">
        <f t="shared" si="74"/>
        <v>1.4070840197693573</v>
      </c>
      <c r="N144" s="4">
        <f t="shared" si="75"/>
        <v>0.14250402500236764</v>
      </c>
      <c r="O144" s="4">
        <f t="shared" si="76"/>
        <v>0.2902325581395349</v>
      </c>
      <c r="P144" s="4">
        <f t="shared" si="77"/>
        <v>0.4540106951871658</v>
      </c>
      <c r="Q144" s="4">
        <f t="shared" si="78"/>
        <v>0.3517823639774859</v>
      </c>
      <c r="R144" s="4">
        <f t="shared" si="79"/>
        <v>0.2775271302250804</v>
      </c>
    </row>
    <row r="145" spans="1:18" ht="12.75">
      <c r="A145">
        <v>1996</v>
      </c>
      <c r="B145" s="1">
        <v>10574.9</v>
      </c>
      <c r="C145" s="1">
        <v>2294.1</v>
      </c>
      <c r="D145" s="1">
        <v>1186.6</v>
      </c>
      <c r="E145" s="1">
        <v>3401.9</v>
      </c>
      <c r="F145" s="1">
        <v>441.6</v>
      </c>
      <c r="G145" s="1">
        <v>134.6</v>
      </c>
      <c r="H145" s="1">
        <v>307</v>
      </c>
      <c r="I145" s="1">
        <v>18340.7</v>
      </c>
      <c r="J145">
        <v>1996</v>
      </c>
      <c r="K145" s="4">
        <f t="shared" si="72"/>
        <v>0.36970569752827814</v>
      </c>
      <c r="L145" s="4">
        <f t="shared" si="73"/>
        <v>0.13752843970781942</v>
      </c>
      <c r="M145" s="4">
        <f t="shared" si="74"/>
        <v>1.5696646341463412</v>
      </c>
      <c r="N145" s="4">
        <f t="shared" si="75"/>
        <v>0.0937033824804857</v>
      </c>
      <c r="O145" s="4">
        <f t="shared" si="76"/>
        <v>0.3107628004179729</v>
      </c>
      <c r="P145" s="4">
        <f t="shared" si="77"/>
        <v>0.43423913043478257</v>
      </c>
      <c r="Q145" s="4">
        <f t="shared" si="78"/>
        <v>0.37847682119205295</v>
      </c>
      <c r="R145" s="4">
        <f t="shared" si="79"/>
        <v>0.264014693798637</v>
      </c>
    </row>
    <row r="146" spans="1:18" ht="12.75">
      <c r="A146">
        <v>1997</v>
      </c>
      <c r="B146" s="1">
        <v>10944</v>
      </c>
      <c r="C146" s="1">
        <v>2278.1</v>
      </c>
      <c r="D146" s="1">
        <v>1284.5</v>
      </c>
      <c r="E146" s="1">
        <v>3473.7</v>
      </c>
      <c r="F146" s="1">
        <v>472.5</v>
      </c>
      <c r="G146" s="1">
        <v>140.2</v>
      </c>
      <c r="H146" s="1">
        <v>343.1</v>
      </c>
      <c r="I146" s="1">
        <v>18936.1</v>
      </c>
      <c r="J146">
        <v>1997</v>
      </c>
      <c r="K146" s="4">
        <f t="shared" si="72"/>
        <v>0.37677004692919813</v>
      </c>
      <c r="L146" s="4">
        <f t="shared" si="73"/>
        <v>0.13691216720577257</v>
      </c>
      <c r="M146" s="4">
        <f t="shared" si="74"/>
        <v>1.4775862068965515</v>
      </c>
      <c r="N146" s="4">
        <f t="shared" si="75"/>
        <v>0.09313205043132049</v>
      </c>
      <c r="O146" s="4">
        <f t="shared" si="76"/>
        <v>0.32260869565217387</v>
      </c>
      <c r="P146" s="4">
        <f t="shared" si="77"/>
        <v>0.44074074074074066</v>
      </c>
      <c r="Q146" s="4">
        <f t="shared" si="78"/>
        <v>0.37647058823529417</v>
      </c>
      <c r="R146" s="4">
        <f t="shared" si="79"/>
        <v>0.2690285552327641</v>
      </c>
    </row>
    <row r="147" spans="1:18" ht="12.75">
      <c r="A147">
        <v>1998</v>
      </c>
      <c r="B147" s="1">
        <v>11428.9</v>
      </c>
      <c r="C147" s="1">
        <v>2360.6</v>
      </c>
      <c r="D147" s="1">
        <v>1405.4</v>
      </c>
      <c r="E147" s="1">
        <v>3529.6</v>
      </c>
      <c r="F147" s="1">
        <v>500.2</v>
      </c>
      <c r="G147" s="1">
        <v>146.5</v>
      </c>
      <c r="H147" s="1">
        <v>367.3</v>
      </c>
      <c r="I147" s="1">
        <v>19738.5</v>
      </c>
      <c r="J147">
        <v>1998</v>
      </c>
      <c r="K147" s="4">
        <f t="shared" si="72"/>
        <v>0.36530943025540275</v>
      </c>
      <c r="L147" s="4">
        <f t="shared" si="73"/>
        <v>0.12699908088235293</v>
      </c>
      <c r="M147" s="4">
        <f t="shared" si="74"/>
        <v>1.719591836734694</v>
      </c>
      <c r="N147" s="4">
        <f t="shared" si="75"/>
        <v>0.10030934549006837</v>
      </c>
      <c r="O147" s="4">
        <f t="shared" si="76"/>
        <v>0.31072695035460995</v>
      </c>
      <c r="P147" s="4">
        <f t="shared" si="77"/>
        <v>0.5010989010989011</v>
      </c>
      <c r="Q147" s="4">
        <f t="shared" si="78"/>
        <v>0.39183673469387753</v>
      </c>
      <c r="R147" s="4">
        <f t="shared" si="79"/>
        <v>0.266699147933285</v>
      </c>
    </row>
    <row r="148" spans="1:18" ht="12.75">
      <c r="A148">
        <v>1999</v>
      </c>
      <c r="B148" s="1">
        <v>11713.8</v>
      </c>
      <c r="C148" s="1">
        <v>2574.9</v>
      </c>
      <c r="D148" s="1">
        <v>1419.3</v>
      </c>
      <c r="E148" s="1">
        <v>3693.4</v>
      </c>
      <c r="F148" s="1">
        <v>545.6</v>
      </c>
      <c r="G148" s="1">
        <v>166.9</v>
      </c>
      <c r="H148" s="1">
        <v>398.2</v>
      </c>
      <c r="I148" s="1">
        <v>20512.1</v>
      </c>
      <c r="J148">
        <v>1999</v>
      </c>
      <c r="K148" s="4">
        <f t="shared" si="72"/>
        <v>0.3555199245460976</v>
      </c>
      <c r="L148" s="4">
        <f t="shared" si="73"/>
        <v>0.14444444444444446</v>
      </c>
      <c r="M148" s="4">
        <f t="shared" si="74"/>
        <v>1.5506765067650676</v>
      </c>
      <c r="N148" s="4">
        <f t="shared" si="75"/>
        <v>0.10619283831964035</v>
      </c>
      <c r="O148" s="4">
        <f t="shared" si="76"/>
        <v>0.316832504145937</v>
      </c>
      <c r="P148" s="4">
        <f t="shared" si="77"/>
        <v>0.5774193548387097</v>
      </c>
      <c r="Q148" s="4">
        <f t="shared" si="78"/>
        <v>0.39075738125802306</v>
      </c>
      <c r="R148" s="4">
        <f t="shared" si="79"/>
        <v>0.266692108075103</v>
      </c>
    </row>
    <row r="149" spans="1:18" ht="12.75">
      <c r="A149">
        <v>2000</v>
      </c>
      <c r="B149" s="1">
        <v>12966.2</v>
      </c>
      <c r="C149" s="1">
        <v>2685.3</v>
      </c>
      <c r="D149" s="1">
        <v>1804.9</v>
      </c>
      <c r="E149" s="1">
        <v>3930.8</v>
      </c>
      <c r="F149" s="1">
        <v>606.4</v>
      </c>
      <c r="G149" s="1">
        <v>177.6</v>
      </c>
      <c r="H149" s="1">
        <v>474.3</v>
      </c>
      <c r="I149" s="1">
        <v>22645.5</v>
      </c>
      <c r="J149">
        <v>2000</v>
      </c>
      <c r="K149" s="4">
        <f t="shared" si="72"/>
        <v>0.40443952732922184</v>
      </c>
      <c r="L149" s="4">
        <f t="shared" si="73"/>
        <v>0.13940650925335038</v>
      </c>
      <c r="M149" s="4">
        <f t="shared" si="74"/>
        <v>1.9467222884386177</v>
      </c>
      <c r="N149" s="4">
        <f t="shared" si="75"/>
        <v>0.1046012713088703</v>
      </c>
      <c r="O149" s="4">
        <f t="shared" si="76"/>
        <v>0.3135693215339233</v>
      </c>
      <c r="P149" s="4">
        <f t="shared" si="77"/>
        <v>0.6151041666666667</v>
      </c>
      <c r="Q149" s="4">
        <f t="shared" si="78"/>
        <v>0.47171717171717176</v>
      </c>
      <c r="R149" s="4">
        <f t="shared" si="79"/>
        <v>0.29160617631015817</v>
      </c>
    </row>
    <row r="150" spans="1:18" ht="12.75">
      <c r="A150">
        <v>2001</v>
      </c>
      <c r="B150" s="1">
        <v>13335.2</v>
      </c>
      <c r="C150" s="1">
        <v>2860.8</v>
      </c>
      <c r="D150" s="1">
        <v>1754</v>
      </c>
      <c r="E150" s="1">
        <v>4180.1</v>
      </c>
      <c r="F150" s="1">
        <v>682.2</v>
      </c>
      <c r="G150" s="1">
        <v>172.4</v>
      </c>
      <c r="H150" s="1">
        <v>532.2</v>
      </c>
      <c r="I150" s="1">
        <v>23516.9</v>
      </c>
      <c r="J150">
        <v>2001</v>
      </c>
      <c r="K150" s="4">
        <f t="shared" si="72"/>
        <v>0.40770593043320313</v>
      </c>
      <c r="L150" s="4">
        <f t="shared" si="73"/>
        <v>0.14894218684541266</v>
      </c>
      <c r="M150" s="4">
        <f t="shared" si="74"/>
        <v>1.8391812865497077</v>
      </c>
      <c r="N150" s="4">
        <f t="shared" si="75"/>
        <v>0.1162011567216815</v>
      </c>
      <c r="O150" s="4">
        <f t="shared" si="76"/>
        <v>0.3329157967988866</v>
      </c>
      <c r="P150" s="4">
        <f t="shared" si="77"/>
        <v>0.6037433155080214</v>
      </c>
      <c r="Q150" s="4">
        <f t="shared" si="78"/>
        <v>0.4909845788849348</v>
      </c>
      <c r="R150" s="4">
        <f t="shared" si="79"/>
        <v>0.2980599144079886</v>
      </c>
    </row>
    <row r="151" spans="1:18" ht="12.75">
      <c r="A151">
        <v>2002</v>
      </c>
      <c r="B151" s="1">
        <v>14065.6</v>
      </c>
      <c r="C151" s="1">
        <v>3003.2</v>
      </c>
      <c r="D151" s="1">
        <v>1949.4</v>
      </c>
      <c r="E151" s="1">
        <v>4267.5</v>
      </c>
      <c r="F151" s="1">
        <v>778.3</v>
      </c>
      <c r="G151" s="1">
        <v>186.7</v>
      </c>
      <c r="H151" s="1">
        <v>583.3</v>
      </c>
      <c r="I151" s="1">
        <v>24834</v>
      </c>
      <c r="J151">
        <v>2002</v>
      </c>
      <c r="K151" s="4">
        <f t="shared" si="72"/>
        <v>0.45599560459685917</v>
      </c>
      <c r="L151" s="4">
        <f t="shared" si="73"/>
        <v>0.16369949494949493</v>
      </c>
      <c r="M151" s="4">
        <f t="shared" si="74"/>
        <v>2.0584994138335286</v>
      </c>
      <c r="N151" s="4">
        <f t="shared" si="75"/>
        <v>0.1299129034619044</v>
      </c>
      <c r="O151" s="4">
        <f t="shared" si="76"/>
        <v>0.38561452513966477</v>
      </c>
      <c r="P151" s="4">
        <f t="shared" si="77"/>
        <v>0.677127659574468</v>
      </c>
      <c r="Q151" s="4">
        <f t="shared" si="78"/>
        <v>0.5450771055753262</v>
      </c>
      <c r="R151" s="4">
        <f t="shared" si="79"/>
        <v>0.3349288138399139</v>
      </c>
    </row>
    <row r="152" spans="1:18" ht="12.75">
      <c r="A152">
        <v>2003</v>
      </c>
      <c r="B152" s="1">
        <v>15240.3</v>
      </c>
      <c r="C152" s="1">
        <v>3178.5</v>
      </c>
      <c r="D152" s="1">
        <v>2363.4</v>
      </c>
      <c r="E152" s="1">
        <v>4446.2</v>
      </c>
      <c r="F152" s="1">
        <v>815.2</v>
      </c>
      <c r="G152" s="1">
        <v>182.7</v>
      </c>
      <c r="H152" s="1">
        <v>633.1</v>
      </c>
      <c r="I152" s="1">
        <v>26859.4</v>
      </c>
      <c r="J152">
        <v>2003</v>
      </c>
      <c r="K152" s="4">
        <f t="shared" si="72"/>
        <v>0.5159768601260464</v>
      </c>
      <c r="L152" s="4">
        <f t="shared" si="73"/>
        <v>0.1701328590856784</v>
      </c>
      <c r="M152" s="4">
        <f t="shared" si="74"/>
        <v>2.2789247311827956</v>
      </c>
      <c r="N152" s="4">
        <f t="shared" si="75"/>
        <v>0.1316992503307364</v>
      </c>
      <c r="O152" s="4">
        <f t="shared" si="76"/>
        <v>0.3970867208672087</v>
      </c>
      <c r="P152" s="4">
        <f t="shared" si="77"/>
        <v>0.734090909090909</v>
      </c>
      <c r="Q152" s="4">
        <f t="shared" si="78"/>
        <v>0.5016632016632017</v>
      </c>
      <c r="R152" s="4">
        <f t="shared" si="79"/>
        <v>0.3690965563245227</v>
      </c>
    </row>
    <row r="153" spans="1:18" ht="12.75">
      <c r="A153" t="s">
        <v>39</v>
      </c>
      <c r="B153" s="1">
        <f>SUM(B141:B152)-SUM(B159:B170)</f>
        <v>95665.09999999999</v>
      </c>
      <c r="C153" s="1">
        <f aca="true" t="shared" si="80" ref="C153:I153">SUM(C141:C152)-SUM(C159:C170)</f>
        <v>14949.3</v>
      </c>
      <c r="D153" s="1">
        <f t="shared" si="80"/>
        <v>14666.199999999997</v>
      </c>
      <c r="E153" s="1">
        <f t="shared" si="80"/>
        <v>18263.300000000003</v>
      </c>
      <c r="F153" s="1">
        <f t="shared" si="80"/>
        <v>4357.6</v>
      </c>
      <c r="G153" s="1">
        <f t="shared" si="80"/>
        <v>1167.8000000000002</v>
      </c>
      <c r="H153" s="1">
        <f t="shared" si="80"/>
        <v>3500.500000000001</v>
      </c>
      <c r="I153" s="1">
        <f t="shared" si="80"/>
        <v>152569.8</v>
      </c>
      <c r="J153" s="7">
        <f>(C153+E153+F153)/I153</f>
        <v>0.2462492577167959</v>
      </c>
      <c r="K153" s="4">
        <f>B153/I153</f>
        <v>0.627025138657847</v>
      </c>
      <c r="L153" s="4"/>
      <c r="M153" s="4"/>
      <c r="N153" s="4"/>
      <c r="O153" s="4"/>
      <c r="P153" s="4"/>
      <c r="Q153" s="4"/>
      <c r="R153" s="4"/>
    </row>
    <row r="154" spans="2:18" ht="12.75">
      <c r="B154" s="4">
        <f>B152/B136</f>
        <v>4.701329549310547</v>
      </c>
      <c r="C154" s="4">
        <f aca="true" t="shared" si="81" ref="C154:H154">C152/C136</f>
        <v>1.2820667957405616</v>
      </c>
      <c r="D154" s="4">
        <f t="shared" si="81"/>
        <v>9.774193548387096</v>
      </c>
      <c r="E154" s="4">
        <f t="shared" si="81"/>
        <v>1.002073473067388</v>
      </c>
      <c r="F154" s="4">
        <f t="shared" si="81"/>
        <v>0.35060857597522693</v>
      </c>
      <c r="G154" s="4">
        <f t="shared" si="81"/>
        <v>1.5378787878787878</v>
      </c>
      <c r="H154" s="4">
        <f t="shared" si="81"/>
        <v>1.5847309136420527</v>
      </c>
      <c r="I154" s="1"/>
      <c r="J154" s="7"/>
      <c r="K154" s="4"/>
      <c r="L154" s="4"/>
      <c r="M154" s="4"/>
      <c r="N154" s="4"/>
      <c r="O154" s="4"/>
      <c r="P154" s="4"/>
      <c r="Q154" s="4"/>
      <c r="R154" s="4"/>
    </row>
    <row r="155" spans="2:18" ht="12.75">
      <c r="B155">
        <f>B152/(B152+B136)</f>
        <v>0.8246023157666919</v>
      </c>
      <c r="C155">
        <f aca="true" t="shared" si="82" ref="C155:H155">C152/(C152+C136)</f>
        <v>0.5618007317461159</v>
      </c>
      <c r="D155">
        <f t="shared" si="82"/>
        <v>0.907185628742515</v>
      </c>
      <c r="E155">
        <f t="shared" si="82"/>
        <v>0.5005178314121037</v>
      </c>
      <c r="F155">
        <f t="shared" si="82"/>
        <v>0.25959303251281723</v>
      </c>
      <c r="G155">
        <f t="shared" si="82"/>
        <v>0.6059701492537313</v>
      </c>
      <c r="H155">
        <f t="shared" si="82"/>
        <v>0.6131125314739493</v>
      </c>
      <c r="I155" s="1"/>
      <c r="J155" s="7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t="s">
        <v>18</v>
      </c>
      <c r="B156" s="1" t="s">
        <v>0</v>
      </c>
      <c r="C156" s="1" t="s">
        <v>1</v>
      </c>
      <c r="D156" s="1" t="s">
        <v>2</v>
      </c>
      <c r="E156" s="1" t="s">
        <v>3</v>
      </c>
      <c r="F156" s="1" t="s">
        <v>4</v>
      </c>
      <c r="G156" s="1" t="s">
        <v>5</v>
      </c>
      <c r="H156" s="1" t="s">
        <v>6</v>
      </c>
      <c r="I156" s="1" t="s">
        <v>7</v>
      </c>
      <c r="J156" s="1" t="s">
        <v>32</v>
      </c>
      <c r="K156" s="4" t="s">
        <v>0</v>
      </c>
      <c r="L156" s="4" t="s">
        <v>1</v>
      </c>
      <c r="M156" s="4" t="s">
        <v>2</v>
      </c>
      <c r="N156" s="4" t="s">
        <v>3</v>
      </c>
      <c r="O156" s="4" t="s">
        <v>4</v>
      </c>
      <c r="P156" s="4" t="s">
        <v>5</v>
      </c>
      <c r="Q156" s="4" t="s">
        <v>6</v>
      </c>
      <c r="R156" s="4" t="s">
        <v>7</v>
      </c>
    </row>
    <row r="157" spans="1:18" ht="12.75">
      <c r="A157">
        <v>1990</v>
      </c>
      <c r="B157" s="1">
        <v>2966.8</v>
      </c>
      <c r="C157" s="1">
        <v>952.2</v>
      </c>
      <c r="D157" s="1">
        <v>40.9</v>
      </c>
      <c r="E157" s="1">
        <v>1740.8</v>
      </c>
      <c r="F157" s="1">
        <v>82.6</v>
      </c>
      <c r="G157" s="1">
        <v>45.8</v>
      </c>
      <c r="H157" s="1">
        <v>61.7</v>
      </c>
      <c r="I157" s="1">
        <v>5890.8</v>
      </c>
      <c r="J157">
        <v>1990</v>
      </c>
      <c r="K157" s="4">
        <f aca="true" t="shared" si="83" ref="K157:K170">K123+K139</f>
        <v>0.2829369429483819</v>
      </c>
      <c r="L157" s="4">
        <f aca="true" t="shared" si="84" ref="L157:R157">L123+L139</f>
        <v>0.13926856820107314</v>
      </c>
      <c r="M157" s="4">
        <f t="shared" si="84"/>
        <v>1.1064965197215777</v>
      </c>
      <c r="N157" s="4">
        <f t="shared" si="84"/>
        <v>0.1816296296296296</v>
      </c>
      <c r="O157" s="4">
        <f t="shared" si="84"/>
        <v>0.27057793345008757</v>
      </c>
      <c r="P157" s="4">
        <f t="shared" si="84"/>
        <v>0.32538860103626943</v>
      </c>
      <c r="Q157" s="4">
        <f t="shared" si="84"/>
        <v>0.3665853658536586</v>
      </c>
      <c r="R157" s="4">
        <f t="shared" si="84"/>
        <v>0.3594001409717327</v>
      </c>
    </row>
    <row r="158" spans="1:18" ht="12.75">
      <c r="A158">
        <v>1991</v>
      </c>
      <c r="B158" s="1">
        <v>3098.4</v>
      </c>
      <c r="C158" s="1">
        <v>958</v>
      </c>
      <c r="D158" s="1">
        <v>68.9</v>
      </c>
      <c r="E158" s="1">
        <v>1700.6</v>
      </c>
      <c r="F158" s="1">
        <v>97.8</v>
      </c>
      <c r="G158" s="1">
        <v>51.6</v>
      </c>
      <c r="H158" s="1">
        <v>61.9</v>
      </c>
      <c r="I158" s="1">
        <v>6037.2</v>
      </c>
      <c r="J158">
        <v>1991</v>
      </c>
      <c r="K158" s="4">
        <f t="shared" si="83"/>
        <v>0.3036036036036036</v>
      </c>
      <c r="L158" s="4">
        <f aca="true" t="shared" si="85" ref="L158:R170">L124+L140</f>
        <v>0.134041394335512</v>
      </c>
      <c r="M158" s="4">
        <f t="shared" si="85"/>
        <v>1.188546255506608</v>
      </c>
      <c r="N158" s="4">
        <f t="shared" si="85"/>
        <v>0.20497720364741642</v>
      </c>
      <c r="O158" s="4">
        <f t="shared" si="85"/>
        <v>0.2919939577039275</v>
      </c>
      <c r="P158" s="4">
        <f t="shared" si="85"/>
        <v>0.31743589743589745</v>
      </c>
      <c r="Q158" s="4">
        <f t="shared" si="85"/>
        <v>0.3813953488372093</v>
      </c>
      <c r="R158" s="4">
        <f t="shared" si="85"/>
        <v>0.3945630543203204</v>
      </c>
    </row>
    <row r="159" spans="1:18" ht="12.75">
      <c r="A159">
        <v>1992</v>
      </c>
      <c r="B159" s="1">
        <v>3058.8</v>
      </c>
      <c r="C159" s="1">
        <v>970.1</v>
      </c>
      <c r="D159" s="1">
        <v>75.8</v>
      </c>
      <c r="E159" s="1">
        <v>1830.3</v>
      </c>
      <c r="F159" s="1">
        <v>97.8</v>
      </c>
      <c r="G159" s="1">
        <v>48.7</v>
      </c>
      <c r="H159" s="1">
        <v>71</v>
      </c>
      <c r="I159" s="1">
        <v>6152.5</v>
      </c>
      <c r="J159">
        <v>1992</v>
      </c>
      <c r="K159" s="4">
        <f t="shared" si="83"/>
        <v>0.39950334382376085</v>
      </c>
      <c r="L159" s="4">
        <f t="shared" si="85"/>
        <v>0.321448087431694</v>
      </c>
      <c r="M159" s="4">
        <f t="shared" si="85"/>
        <v>1.3315151515151515</v>
      </c>
      <c r="N159" s="4">
        <f t="shared" si="85"/>
        <v>0.3519511967961255</v>
      </c>
      <c r="O159" s="4">
        <f t="shared" si="85"/>
        <v>1.007132667617689</v>
      </c>
      <c r="P159" s="4">
        <f t="shared" si="85"/>
        <v>0.5552763819095478</v>
      </c>
      <c r="Q159" s="4">
        <f t="shared" si="85"/>
        <v>0.7346578366445916</v>
      </c>
      <c r="R159" s="4">
        <f t="shared" si="85"/>
        <v>0.3992097611888373</v>
      </c>
    </row>
    <row r="160" spans="1:18" ht="12.75">
      <c r="A160">
        <v>1993</v>
      </c>
      <c r="B160" s="1">
        <v>3116.7</v>
      </c>
      <c r="C160" s="1">
        <v>995.5</v>
      </c>
      <c r="D160" s="1">
        <v>93.9</v>
      </c>
      <c r="E160" s="1">
        <v>1913.3</v>
      </c>
      <c r="F160" s="1">
        <v>102.5</v>
      </c>
      <c r="G160" s="1">
        <v>52.4</v>
      </c>
      <c r="H160" s="1">
        <v>76.6</v>
      </c>
      <c r="I160" s="1">
        <v>6350.9</v>
      </c>
      <c r="J160">
        <v>1993</v>
      </c>
      <c r="K160" s="4">
        <f t="shared" si="83"/>
        <v>0.4227885612683361</v>
      </c>
      <c r="L160" s="4">
        <f t="shared" si="85"/>
        <v>0.39452449567723347</v>
      </c>
      <c r="M160" s="4">
        <f t="shared" si="85"/>
        <v>1.4072953736654805</v>
      </c>
      <c r="N160" s="4">
        <f t="shared" si="85"/>
        <v>0.3574235167627798</v>
      </c>
      <c r="O160" s="4">
        <f t="shared" si="85"/>
        <v>0.9953191489361701</v>
      </c>
      <c r="P160" s="4">
        <f t="shared" si="85"/>
        <v>0.5228723404255319</v>
      </c>
      <c r="Q160" s="4">
        <f t="shared" si="85"/>
        <v>0.5727984344422701</v>
      </c>
      <c r="R160" s="4">
        <f t="shared" si="85"/>
        <v>0.42754671947999184</v>
      </c>
    </row>
    <row r="161" spans="1:18" ht="12.75">
      <c r="A161">
        <v>1994</v>
      </c>
      <c r="B161" s="1">
        <v>3249.5</v>
      </c>
      <c r="C161" s="1">
        <v>1083.1</v>
      </c>
      <c r="D161" s="1">
        <v>170.7</v>
      </c>
      <c r="E161" s="1">
        <v>1975.7</v>
      </c>
      <c r="F161" s="1">
        <v>135.1</v>
      </c>
      <c r="G161" s="1">
        <v>54.5</v>
      </c>
      <c r="H161" s="1">
        <v>87.4</v>
      </c>
      <c r="I161" s="1">
        <v>6756</v>
      </c>
      <c r="J161">
        <v>1994</v>
      </c>
      <c r="K161" s="4">
        <f t="shared" si="83"/>
        <v>0.4441854290569244</v>
      </c>
      <c r="L161" s="4">
        <f t="shared" si="85"/>
        <v>0.3227988994497249</v>
      </c>
      <c r="M161" s="4">
        <f t="shared" si="85"/>
        <v>1.510051993067591</v>
      </c>
      <c r="N161" s="4">
        <f t="shared" si="85"/>
        <v>0.3637607799025122</v>
      </c>
      <c r="O161" s="4">
        <f t="shared" si="85"/>
        <v>0.9865546218487395</v>
      </c>
      <c r="P161" s="4">
        <f t="shared" si="85"/>
        <v>0.7262032085561498</v>
      </c>
      <c r="Q161" s="4">
        <f t="shared" si="85"/>
        <v>0.6932926829268292</v>
      </c>
      <c r="R161" s="4">
        <f t="shared" si="85"/>
        <v>0.4293697107490211</v>
      </c>
    </row>
    <row r="162" spans="1:18" ht="12.75">
      <c r="A162">
        <v>1995</v>
      </c>
      <c r="B162" s="1">
        <v>3287.2</v>
      </c>
      <c r="C162" s="1">
        <v>1077.5</v>
      </c>
      <c r="D162" s="1">
        <v>146.3</v>
      </c>
      <c r="E162" s="1">
        <v>2018.2</v>
      </c>
      <c r="F162" s="1">
        <v>126.5</v>
      </c>
      <c r="G162" s="1">
        <v>54</v>
      </c>
      <c r="H162" s="1">
        <v>91.2</v>
      </c>
      <c r="I162" s="1">
        <v>6800.9</v>
      </c>
      <c r="J162">
        <v>1995</v>
      </c>
      <c r="K162" s="4">
        <f t="shared" si="83"/>
        <v>0.48273461579338933</v>
      </c>
      <c r="L162" s="4">
        <f t="shared" si="85"/>
        <v>0.3424187287724405</v>
      </c>
      <c r="M162" s="4">
        <f t="shared" si="85"/>
        <v>1.5490939044481051</v>
      </c>
      <c r="N162" s="4">
        <f t="shared" si="85"/>
        <v>0.3849985794109291</v>
      </c>
      <c r="O162" s="4">
        <f t="shared" si="85"/>
        <v>1.0906976744186045</v>
      </c>
      <c r="P162" s="4">
        <f t="shared" si="85"/>
        <v>0.5368983957219251</v>
      </c>
      <c r="Q162" s="4">
        <f t="shared" si="85"/>
        <v>0.6138836772983114</v>
      </c>
      <c r="R162" s="4">
        <f t="shared" si="85"/>
        <v>0.45915645096463026</v>
      </c>
    </row>
    <row r="163" spans="1:18" ht="12.75">
      <c r="A163">
        <v>1996</v>
      </c>
      <c r="B163" s="1">
        <v>3515</v>
      </c>
      <c r="C163" s="1">
        <v>1145.6</v>
      </c>
      <c r="D163" s="1">
        <v>156.9</v>
      </c>
      <c r="E163" s="1">
        <v>2321.5</v>
      </c>
      <c r="F163" s="1">
        <v>144.2</v>
      </c>
      <c r="G163" s="1">
        <v>54.7</v>
      </c>
      <c r="H163" s="1">
        <v>78.4</v>
      </c>
      <c r="I163" s="1">
        <v>7416.3</v>
      </c>
      <c r="J163">
        <v>1996</v>
      </c>
      <c r="K163" s="4">
        <f t="shared" si="83"/>
        <v>0.4763039379974864</v>
      </c>
      <c r="L163" s="4">
        <f t="shared" si="85"/>
        <v>0.33991138785774155</v>
      </c>
      <c r="M163" s="4">
        <f t="shared" si="85"/>
        <v>1.7300304878048778</v>
      </c>
      <c r="N163" s="4">
        <f t="shared" si="85"/>
        <v>0.2869384215091067</v>
      </c>
      <c r="O163" s="4">
        <f t="shared" si="85"/>
        <v>1.1988505747126437</v>
      </c>
      <c r="P163" s="4">
        <f t="shared" si="85"/>
        <v>0.538586956521739</v>
      </c>
      <c r="Q163" s="4">
        <f t="shared" si="85"/>
        <v>0.6364238410596026</v>
      </c>
      <c r="R163" s="4">
        <f t="shared" si="85"/>
        <v>0.4352119483783654</v>
      </c>
    </row>
    <row r="164" spans="1:18" ht="12.75">
      <c r="A164">
        <v>1997</v>
      </c>
      <c r="B164" s="1">
        <v>3557.8</v>
      </c>
      <c r="C164" s="1">
        <v>1177.6</v>
      </c>
      <c r="D164" s="1">
        <v>170.4</v>
      </c>
      <c r="E164" s="1">
        <v>2350.9</v>
      </c>
      <c r="F164" s="1">
        <v>138.6</v>
      </c>
      <c r="G164" s="1">
        <v>56.9</v>
      </c>
      <c r="H164" s="1">
        <v>93.5</v>
      </c>
      <c r="I164" s="1">
        <v>7545.7</v>
      </c>
      <c r="J164">
        <v>1997</v>
      </c>
      <c r="K164" s="4">
        <f t="shared" si="83"/>
        <v>0.500392776984289</v>
      </c>
      <c r="L164" s="4">
        <f t="shared" si="85"/>
        <v>0.3630256282657377</v>
      </c>
      <c r="M164" s="4">
        <f t="shared" si="85"/>
        <v>1.6347480106100793</v>
      </c>
      <c r="N164" s="4">
        <f t="shared" si="85"/>
        <v>0.28773224950232246</v>
      </c>
      <c r="O164" s="4">
        <f t="shared" si="85"/>
        <v>1.1694685990338165</v>
      </c>
      <c r="P164" s="4">
        <f t="shared" si="85"/>
        <v>0.7269841269841268</v>
      </c>
      <c r="Q164" s="4">
        <f t="shared" si="85"/>
        <v>0.6981900452488689</v>
      </c>
      <c r="R164" s="4">
        <f t="shared" si="85"/>
        <v>0.4544249982285835</v>
      </c>
    </row>
    <row r="165" spans="1:18" ht="12.75">
      <c r="A165">
        <v>1998</v>
      </c>
      <c r="B165" s="1">
        <v>3991.2</v>
      </c>
      <c r="C165" s="1">
        <v>1255.2</v>
      </c>
      <c r="D165" s="1">
        <v>141.5</v>
      </c>
      <c r="E165" s="1">
        <v>2297.4</v>
      </c>
      <c r="F165" s="1">
        <v>149.7</v>
      </c>
      <c r="G165" s="1">
        <v>55.3</v>
      </c>
      <c r="H165" s="1">
        <v>79.3</v>
      </c>
      <c r="I165" s="1">
        <v>7969.6</v>
      </c>
      <c r="J165">
        <v>1998</v>
      </c>
      <c r="K165" s="4">
        <f t="shared" si="83"/>
        <v>0.5030746561886051</v>
      </c>
      <c r="L165" s="4">
        <f t="shared" si="85"/>
        <v>0.2880974264705882</v>
      </c>
      <c r="M165" s="4">
        <f t="shared" si="85"/>
        <v>1.8985034013605444</v>
      </c>
      <c r="N165" s="4">
        <f t="shared" si="85"/>
        <v>0.2916802344513188</v>
      </c>
      <c r="O165" s="4">
        <f t="shared" si="85"/>
        <v>1.1681737588652483</v>
      </c>
      <c r="P165" s="4">
        <f t="shared" si="85"/>
        <v>0.8692307692307693</v>
      </c>
      <c r="Q165" s="4">
        <f t="shared" si="85"/>
        <v>0.6220408163265305</v>
      </c>
      <c r="R165" s="4">
        <f t="shared" si="85"/>
        <v>0.44556064176939814</v>
      </c>
    </row>
    <row r="166" spans="1:19" ht="12.75">
      <c r="A166">
        <v>1999</v>
      </c>
      <c r="B166" s="1">
        <v>4175</v>
      </c>
      <c r="C166" s="1">
        <v>1308.7</v>
      </c>
      <c r="D166" s="1">
        <v>158.6</v>
      </c>
      <c r="E166" s="1">
        <v>2323.3</v>
      </c>
      <c r="F166" s="1">
        <v>163.5</v>
      </c>
      <c r="G166" s="1">
        <v>59.5</v>
      </c>
      <c r="H166" s="1">
        <v>93.8</v>
      </c>
      <c r="I166" s="1">
        <v>8282.4</v>
      </c>
      <c r="J166">
        <v>1999</v>
      </c>
      <c r="K166" s="4">
        <f t="shared" si="83"/>
        <v>0.508738505069559</v>
      </c>
      <c r="L166" s="4">
        <f t="shared" si="85"/>
        <v>0.3294775268081223</v>
      </c>
      <c r="M166" s="4">
        <f t="shared" si="85"/>
        <v>1.7007380073800737</v>
      </c>
      <c r="N166" s="4">
        <f t="shared" si="85"/>
        <v>0.31598201829173767</v>
      </c>
      <c r="O166" s="4">
        <f t="shared" si="85"/>
        <v>1.15</v>
      </c>
      <c r="P166" s="4">
        <f t="shared" si="85"/>
        <v>1.0602150537634407</v>
      </c>
      <c r="Q166" s="4">
        <f t="shared" si="85"/>
        <v>0.6223363286264441</v>
      </c>
      <c r="R166" s="4">
        <f t="shared" si="85"/>
        <v>0.4624026866127309</v>
      </c>
      <c r="S166" s="3">
        <f>I186+I202</f>
        <v>40102.60004477596</v>
      </c>
    </row>
    <row r="167" spans="1:19" ht="12.75">
      <c r="A167">
        <v>2000</v>
      </c>
      <c r="B167" s="1">
        <v>4375.5</v>
      </c>
      <c r="C167" s="1">
        <v>1374.6</v>
      </c>
      <c r="D167" s="1">
        <v>171.6</v>
      </c>
      <c r="E167" s="1">
        <v>2482.7</v>
      </c>
      <c r="F167" s="1">
        <v>181.2</v>
      </c>
      <c r="G167" s="1">
        <v>59.5</v>
      </c>
      <c r="H167" s="1">
        <v>100.7</v>
      </c>
      <c r="I167" s="1">
        <v>8745.8</v>
      </c>
      <c r="J167">
        <v>2000</v>
      </c>
      <c r="K167" s="4">
        <f t="shared" si="83"/>
        <v>0.5573890118167695</v>
      </c>
      <c r="L167" s="4">
        <f t="shared" si="85"/>
        <v>0.329100191448628</v>
      </c>
      <c r="M167" s="4">
        <f t="shared" si="85"/>
        <v>2.1066746126340883</v>
      </c>
      <c r="N167" s="4">
        <f t="shared" si="85"/>
        <v>0.31062554175093904</v>
      </c>
      <c r="O167" s="4">
        <f t="shared" si="85"/>
        <v>1.2315634218289084</v>
      </c>
      <c r="P167" s="4">
        <f t="shared" si="85"/>
        <v>1.390625</v>
      </c>
      <c r="Q167" s="4">
        <f t="shared" si="85"/>
        <v>0.6921717171717172</v>
      </c>
      <c r="R167" s="4">
        <f t="shared" si="85"/>
        <v>0.49273486342466327</v>
      </c>
      <c r="S167" s="3">
        <f>S166-I170</f>
        <v>30949.50004477596</v>
      </c>
    </row>
    <row r="168" spans="1:18" ht="12.75">
      <c r="A168">
        <v>2001</v>
      </c>
      <c r="B168" s="1">
        <v>4356.7</v>
      </c>
      <c r="C168" s="1">
        <v>1438.7</v>
      </c>
      <c r="D168" s="1">
        <v>181.5</v>
      </c>
      <c r="E168" s="1">
        <v>2532.6</v>
      </c>
      <c r="F168" s="1">
        <v>203.8</v>
      </c>
      <c r="G168" s="1">
        <v>59.5</v>
      </c>
      <c r="H168" s="1">
        <v>118.3</v>
      </c>
      <c r="I168" s="1">
        <v>8891.1</v>
      </c>
      <c r="J168">
        <v>2001</v>
      </c>
      <c r="K168" s="4">
        <f t="shared" si="83"/>
        <v>0.5774407410771047</v>
      </c>
      <c r="L168" s="4">
        <f t="shared" si="85"/>
        <v>0.3889086719731881</v>
      </c>
      <c r="M168" s="4">
        <f t="shared" si="85"/>
        <v>2.0192982456140354</v>
      </c>
      <c r="N168" s="4">
        <f t="shared" si="85"/>
        <v>0.3635209479475244</v>
      </c>
      <c r="O168" s="4">
        <f t="shared" si="85"/>
        <v>1.3379262352122478</v>
      </c>
      <c r="P168" s="4">
        <f t="shared" si="85"/>
        <v>1.4475935828877007</v>
      </c>
      <c r="Q168" s="4">
        <f t="shared" si="85"/>
        <v>0.641755634638197</v>
      </c>
      <c r="R168" s="4">
        <f t="shared" si="85"/>
        <v>0.530762176482576</v>
      </c>
    </row>
    <row r="169" spans="1:18" ht="12.75">
      <c r="A169">
        <v>2002</v>
      </c>
      <c r="B169" s="1">
        <v>4106.2</v>
      </c>
      <c r="C169" s="1">
        <v>1447.4</v>
      </c>
      <c r="D169" s="1">
        <v>193.5</v>
      </c>
      <c r="E169" s="1">
        <v>2492.5</v>
      </c>
      <c r="F169" s="1">
        <v>226.1</v>
      </c>
      <c r="G169" s="1">
        <v>59.4</v>
      </c>
      <c r="H169" s="1">
        <v>123.8</v>
      </c>
      <c r="I169" s="1">
        <v>8648.9</v>
      </c>
      <c r="J169">
        <v>2002</v>
      </c>
      <c r="K169" s="4">
        <f t="shared" si="83"/>
        <v>0.6168490453733804</v>
      </c>
      <c r="L169" s="4">
        <f t="shared" si="85"/>
        <v>0.41390993265993264</v>
      </c>
      <c r="M169" s="4">
        <f t="shared" si="85"/>
        <v>2.3145369284876907</v>
      </c>
      <c r="N169" s="4">
        <f t="shared" si="85"/>
        <v>0.4639683817609602</v>
      </c>
      <c r="O169" s="4">
        <f t="shared" si="85"/>
        <v>1.5891759776536312</v>
      </c>
      <c r="P169" s="4">
        <f t="shared" si="85"/>
        <v>1.6749999999999998</v>
      </c>
      <c r="Q169" s="4">
        <f t="shared" si="85"/>
        <v>0.8567022538552787</v>
      </c>
      <c r="R169" s="4">
        <f t="shared" si="85"/>
        <v>0.6007925668404933</v>
      </c>
    </row>
    <row r="170" spans="1:18" ht="12.75">
      <c r="A170">
        <v>2003</v>
      </c>
      <c r="B170" s="1">
        <v>4269.6</v>
      </c>
      <c r="C170" s="1">
        <v>1552.2</v>
      </c>
      <c r="D170" s="1">
        <v>244</v>
      </c>
      <c r="E170" s="1">
        <v>2654.3</v>
      </c>
      <c r="F170" s="1">
        <v>229.1</v>
      </c>
      <c r="G170" s="1">
        <v>53.5</v>
      </c>
      <c r="H170" s="1">
        <v>150.5</v>
      </c>
      <c r="I170" s="1">
        <v>9153.1</v>
      </c>
      <c r="J170">
        <v>2003</v>
      </c>
      <c r="K170" s="4">
        <f t="shared" si="83"/>
        <v>0.6684413507666258</v>
      </c>
      <c r="L170" s="4">
        <f t="shared" si="85"/>
        <v>0.42949053248247726</v>
      </c>
      <c r="M170" s="4">
        <f t="shared" si="85"/>
        <v>2.538924731182796</v>
      </c>
      <c r="N170" s="4">
        <f t="shared" si="85"/>
        <v>0.45780537997942083</v>
      </c>
      <c r="O170" s="4">
        <f t="shared" si="85"/>
        <v>1.9723577235772356</v>
      </c>
      <c r="P170" s="4">
        <f t="shared" si="85"/>
        <v>1.409090909090909</v>
      </c>
      <c r="Q170" s="4">
        <f t="shared" si="85"/>
        <v>0.916943866943867</v>
      </c>
      <c r="R170" s="4">
        <f t="shared" si="85"/>
        <v>0.6451575919286251</v>
      </c>
    </row>
    <row r="171" spans="2:18" ht="12.75">
      <c r="B171" s="1"/>
      <c r="C171" s="1"/>
      <c r="D171" s="1"/>
      <c r="E171" s="1"/>
      <c r="F171" s="1"/>
      <c r="G171" s="1"/>
      <c r="H171" s="1"/>
      <c r="I171" s="1"/>
      <c r="K171" s="4"/>
      <c r="L171" s="4"/>
      <c r="M171" s="4"/>
      <c r="N171" s="4"/>
      <c r="O171" s="4"/>
      <c r="P171" s="4"/>
      <c r="Q171" s="4"/>
      <c r="R171" s="4"/>
    </row>
    <row r="172" spans="1:19" ht="12.75">
      <c r="A172" t="s">
        <v>45</v>
      </c>
      <c r="B172" s="3" t="s">
        <v>0</v>
      </c>
      <c r="C172" s="3" t="s">
        <v>1</v>
      </c>
      <c r="D172" s="3" t="s">
        <v>2</v>
      </c>
      <c r="E172" s="3" t="s">
        <v>3</v>
      </c>
      <c r="F172" s="3" t="s">
        <v>4</v>
      </c>
      <c r="G172" s="3" t="s">
        <v>5</v>
      </c>
      <c r="H172" s="3" t="s">
        <v>6</v>
      </c>
      <c r="I172" s="3" t="s">
        <v>7</v>
      </c>
      <c r="J172" s="3" t="s">
        <v>34</v>
      </c>
      <c r="K172" s="4" t="s">
        <v>0</v>
      </c>
      <c r="L172" s="4" t="s">
        <v>1</v>
      </c>
      <c r="M172" s="4" t="s">
        <v>2</v>
      </c>
      <c r="N172" s="4" t="s">
        <v>3</v>
      </c>
      <c r="O172" s="4" t="s">
        <v>4</v>
      </c>
      <c r="P172" s="4" t="s">
        <v>5</v>
      </c>
      <c r="Q172" s="4" t="s">
        <v>6</v>
      </c>
      <c r="R172" s="4" t="s">
        <v>7</v>
      </c>
      <c r="S172" t="s">
        <v>31</v>
      </c>
    </row>
    <row r="173" spans="1:19" ht="12.75">
      <c r="A173">
        <v>1990</v>
      </c>
      <c r="B173" s="3">
        <f aca="true" t="shared" si="86" ref="B173:B184">B123*3.86120631/$S173</f>
        <v>0</v>
      </c>
      <c r="C173" s="3">
        <f aca="true" t="shared" si="87" ref="C173:I173">C123*3.86120631/$S173</f>
        <v>0</v>
      </c>
      <c r="D173" s="3">
        <f t="shared" si="87"/>
        <v>0</v>
      </c>
      <c r="E173" s="3">
        <f t="shared" si="87"/>
        <v>0</v>
      </c>
      <c r="F173" s="3">
        <f t="shared" si="87"/>
        <v>0</v>
      </c>
      <c r="G173" s="3">
        <f t="shared" si="87"/>
        <v>0</v>
      </c>
      <c r="H173" s="3">
        <f t="shared" si="87"/>
        <v>0</v>
      </c>
      <c r="I173" s="3">
        <f t="shared" si="87"/>
        <v>6392.490925633819</v>
      </c>
      <c r="J173">
        <v>1990</v>
      </c>
      <c r="K173" s="4"/>
      <c r="L173" s="4"/>
      <c r="M173" s="4"/>
      <c r="N173" s="4"/>
      <c r="O173" s="4"/>
      <c r="P173" s="4"/>
      <c r="Q173" s="4"/>
      <c r="R173" s="4">
        <f>I173/I24</f>
        <v>0.15537250384351697</v>
      </c>
      <c r="S173">
        <v>2.981151473612063</v>
      </c>
    </row>
    <row r="174" spans="1:19" ht="12.75">
      <c r="A174">
        <v>1991</v>
      </c>
      <c r="B174" s="3">
        <f t="shared" si="86"/>
        <v>0</v>
      </c>
      <c r="C174" s="3">
        <f aca="true" t="shared" si="88" ref="C174:I184">C124*3.86120631/$S174</f>
        <v>0</v>
      </c>
      <c r="D174" s="3">
        <f t="shared" si="88"/>
        <v>0</v>
      </c>
      <c r="E174" s="3">
        <f t="shared" si="88"/>
        <v>0</v>
      </c>
      <c r="F174" s="3">
        <f t="shared" si="88"/>
        <v>0</v>
      </c>
      <c r="G174" s="3">
        <f t="shared" si="88"/>
        <v>0</v>
      </c>
      <c r="H174" s="3">
        <f t="shared" si="88"/>
        <v>0</v>
      </c>
      <c r="I174" s="3">
        <f t="shared" si="88"/>
        <v>6955.891984652818</v>
      </c>
      <c r="J174">
        <v>1991</v>
      </c>
      <c r="K174" s="4"/>
      <c r="L174" s="4"/>
      <c r="M174" s="4"/>
      <c r="N174" s="4"/>
      <c r="O174" s="4"/>
      <c r="P174" s="4"/>
      <c r="Q174" s="4"/>
      <c r="R174" s="4">
        <f>I174/I25</f>
        <v>0.17089384037178632</v>
      </c>
      <c r="S174">
        <v>3.0839616175462643</v>
      </c>
    </row>
    <row r="175" spans="1:19" ht="12.75">
      <c r="A175">
        <v>1992</v>
      </c>
      <c r="B175" s="3">
        <f t="shared" si="86"/>
        <v>1594.9230527756772</v>
      </c>
      <c r="C175" s="3">
        <f t="shared" si="88"/>
        <v>1605.458683971522</v>
      </c>
      <c r="D175" s="3">
        <f t="shared" si="88"/>
        <v>82.81496149292246</v>
      </c>
      <c r="E175" s="3">
        <f t="shared" si="88"/>
        <v>2516.4232603936694</v>
      </c>
      <c r="F175" s="3">
        <f t="shared" si="88"/>
        <v>606.2888231190434</v>
      </c>
      <c r="G175" s="3">
        <f t="shared" si="88"/>
        <v>42.63255414132695</v>
      </c>
      <c r="H175" s="3">
        <f t="shared" si="88"/>
        <v>210.59011657741678</v>
      </c>
      <c r="I175" s="3">
        <f t="shared" si="88"/>
        <v>6659.131452471578</v>
      </c>
      <c r="J175">
        <v>1992</v>
      </c>
      <c r="K175" s="4">
        <f aca="true" t="shared" si="89" ref="K175:K186">B175/B26</f>
        <v>0.07842855294923669</v>
      </c>
      <c r="L175" s="4">
        <f aca="true" t="shared" si="90" ref="L175:Q175">C175/C26</f>
        <v>0.21932495682671066</v>
      </c>
      <c r="M175" s="4">
        <f t="shared" si="90"/>
        <v>0.16730295251095448</v>
      </c>
      <c r="N175" s="4">
        <f t="shared" si="90"/>
        <v>0.2343693080370373</v>
      </c>
      <c r="O175" s="4">
        <f t="shared" si="90"/>
        <v>0.8648913311255969</v>
      </c>
      <c r="P175" s="4">
        <f t="shared" si="90"/>
        <v>0.21423394040867813</v>
      </c>
      <c r="Q175" s="4">
        <f t="shared" si="90"/>
        <v>0.4648788445417589</v>
      </c>
      <c r="R175" s="4">
        <f>I175/I26</f>
        <v>0.16548126170998678</v>
      </c>
      <c r="S175">
        <v>3.1518163125428376</v>
      </c>
    </row>
    <row r="176" spans="1:19" ht="12.75">
      <c r="A176">
        <v>1993</v>
      </c>
      <c r="B176" s="3">
        <f t="shared" si="86"/>
        <v>1873.8082682212048</v>
      </c>
      <c r="C176" s="3">
        <f t="shared" si="88"/>
        <v>1966.823187679898</v>
      </c>
      <c r="D176" s="3">
        <f t="shared" si="88"/>
        <v>109.75282270318803</v>
      </c>
      <c r="E176" s="3">
        <f t="shared" si="88"/>
        <v>2273.3659299576475</v>
      </c>
      <c r="F176" s="3">
        <f t="shared" si="88"/>
        <v>583.7941538776331</v>
      </c>
      <c r="G176" s="3">
        <f t="shared" si="88"/>
        <v>22.476612928321735</v>
      </c>
      <c r="H176" s="3">
        <f t="shared" si="88"/>
        <v>151.5975808144253</v>
      </c>
      <c r="I176" s="3">
        <f t="shared" si="88"/>
        <v>6981.6185561823195</v>
      </c>
      <c r="J176">
        <v>1993</v>
      </c>
      <c r="K176" s="4">
        <f t="shared" si="89"/>
        <v>0.09254745237423839</v>
      </c>
      <c r="L176" s="4">
        <f aca="true" t="shared" si="91" ref="L176:L186">C176/C27</f>
        <v>0.2834039175331265</v>
      </c>
      <c r="M176" s="4">
        <f aca="true" t="shared" si="92" ref="M176:M186">D176/D27</f>
        <v>0.19528972011243423</v>
      </c>
      <c r="N176" s="4">
        <f aca="true" t="shared" si="93" ref="N176:N186">E176/E27</f>
        <v>0.2222036878074135</v>
      </c>
      <c r="O176" s="4">
        <f aca="true" t="shared" si="94" ref="O176:O186">F176/F27</f>
        <v>0.8280768140108271</v>
      </c>
      <c r="P176" s="4">
        <f aca="true" t="shared" si="95" ref="P176:P186">G176/G27</f>
        <v>0.1195564517463922</v>
      </c>
      <c r="Q176" s="4">
        <f aca="true" t="shared" si="96" ref="Q176:Q186">H176/H27</f>
        <v>0.29666845560552896</v>
      </c>
      <c r="R176" s="4">
        <f aca="true" t="shared" si="97" ref="R176:R186">I176/I27</f>
        <v>0.17727042850351207</v>
      </c>
      <c r="S176">
        <v>3.22960932145305</v>
      </c>
    </row>
    <row r="177" spans="1:19" ht="12.75">
      <c r="A177">
        <v>1994</v>
      </c>
      <c r="B177" s="3">
        <f t="shared" si="86"/>
        <v>1720.593074210259</v>
      </c>
      <c r="C177" s="3">
        <f t="shared" si="88"/>
        <v>1680.922187169704</v>
      </c>
      <c r="D177" s="3">
        <f t="shared" si="88"/>
        <v>116.20410274711196</v>
      </c>
      <c r="E177" s="3">
        <f t="shared" si="88"/>
        <v>2422.498621317185</v>
      </c>
      <c r="F177" s="3">
        <f t="shared" si="88"/>
        <v>636.7235881641856</v>
      </c>
      <c r="G177" s="3">
        <f t="shared" si="88"/>
        <v>67.1713544580486</v>
      </c>
      <c r="H177" s="3">
        <f t="shared" si="88"/>
        <v>181.50308495545886</v>
      </c>
      <c r="I177" s="3">
        <f t="shared" si="88"/>
        <v>6825.616013021952</v>
      </c>
      <c r="J177">
        <v>1994</v>
      </c>
      <c r="K177" s="4">
        <f t="shared" si="89"/>
        <v>0.09136539264073168</v>
      </c>
      <c r="L177" s="4">
        <f t="shared" si="91"/>
        <v>0.21022038358800701</v>
      </c>
      <c r="M177" s="4">
        <f t="shared" si="92"/>
        <v>0.20139359228268972</v>
      </c>
      <c r="N177" s="4">
        <f t="shared" si="93"/>
        <v>0.227080860640906</v>
      </c>
      <c r="O177" s="4">
        <f t="shared" si="94"/>
        <v>0.7643740554191903</v>
      </c>
      <c r="P177" s="4">
        <f t="shared" si="95"/>
        <v>0.3592051040537358</v>
      </c>
      <c r="Q177" s="4">
        <f t="shared" si="96"/>
        <v>0.3689087092590627</v>
      </c>
      <c r="R177" s="4">
        <f t="shared" si="97"/>
        <v>0.17242935488245428</v>
      </c>
      <c r="S177">
        <v>3.2995202193283073</v>
      </c>
    </row>
    <row r="178" spans="1:19" ht="12.75">
      <c r="A178">
        <v>1995</v>
      </c>
      <c r="B178" s="3">
        <f t="shared" si="86"/>
        <v>2350.5965031331707</v>
      </c>
      <c r="C178" s="3">
        <f t="shared" si="88"/>
        <v>1936.1359533316515</v>
      </c>
      <c r="D178" s="3">
        <f t="shared" si="88"/>
        <v>98.80115982547264</v>
      </c>
      <c r="E178" s="3">
        <f t="shared" si="88"/>
        <v>2934.807073470101</v>
      </c>
      <c r="F178" s="3">
        <f t="shared" si="88"/>
        <v>789.0338564252361</v>
      </c>
      <c r="G178" s="3">
        <f t="shared" si="88"/>
        <v>17.765869806204474</v>
      </c>
      <c r="H178" s="3">
        <f t="shared" si="88"/>
        <v>160.12206528559776</v>
      </c>
      <c r="I178" s="3">
        <f t="shared" si="88"/>
        <v>8287.262481277434</v>
      </c>
      <c r="J178">
        <v>1995</v>
      </c>
      <c r="K178" s="4">
        <f t="shared" si="89"/>
        <v>0.12491213216777397</v>
      </c>
      <c r="L178" s="4">
        <f t="shared" si="91"/>
        <v>0.23485394873018578</v>
      </c>
      <c r="M178" s="4">
        <f t="shared" si="92"/>
        <v>0.16276962079979018</v>
      </c>
      <c r="N178" s="4">
        <f t="shared" si="93"/>
        <v>0.27794365692490774</v>
      </c>
      <c r="O178" s="4">
        <f t="shared" si="94"/>
        <v>0.9174812284014373</v>
      </c>
      <c r="P178" s="4">
        <f t="shared" si="95"/>
        <v>0.09500465137007741</v>
      </c>
      <c r="Q178" s="4">
        <f t="shared" si="96"/>
        <v>0.30041663280599956</v>
      </c>
      <c r="R178" s="4">
        <f t="shared" si="97"/>
        <v>0.2081808300160127</v>
      </c>
      <c r="S178">
        <v>3.368745716244003</v>
      </c>
    </row>
    <row r="179" spans="1:19" ht="12.75">
      <c r="A179">
        <v>1996</v>
      </c>
      <c r="B179" s="3">
        <f t="shared" si="86"/>
        <v>2288.475875634389</v>
      </c>
      <c r="C179" s="3">
        <f t="shared" si="88"/>
        <v>1900.05554991633</v>
      </c>
      <c r="D179" s="3">
        <f t="shared" si="88"/>
        <v>118.26864910431213</v>
      </c>
      <c r="E179" s="3">
        <f t="shared" si="88"/>
        <v>2504.7770931977893</v>
      </c>
      <c r="F179" s="3">
        <f t="shared" si="88"/>
        <v>955.4802744653505</v>
      </c>
      <c r="G179" s="3">
        <f t="shared" si="88"/>
        <v>21.58515268823947</v>
      </c>
      <c r="H179" s="3">
        <f t="shared" si="88"/>
        <v>175.15452025144324</v>
      </c>
      <c r="I179" s="3">
        <f t="shared" si="88"/>
        <v>7963.797115257854</v>
      </c>
      <c r="J179">
        <v>1996</v>
      </c>
      <c r="K179" s="4">
        <f t="shared" si="89"/>
        <v>0.11984058837632955</v>
      </c>
      <c r="L179" s="4">
        <f t="shared" si="91"/>
        <v>0.2275243144433397</v>
      </c>
      <c r="M179" s="4">
        <f t="shared" si="92"/>
        <v>0.18028757485413435</v>
      </c>
      <c r="N179" s="4">
        <f t="shared" si="93"/>
        <v>0.21723999073701555</v>
      </c>
      <c r="O179" s="4">
        <f t="shared" si="94"/>
        <v>0.9984119900369388</v>
      </c>
      <c r="P179" s="4">
        <f t="shared" si="95"/>
        <v>0.11731061243608408</v>
      </c>
      <c r="Q179" s="4">
        <f t="shared" si="96"/>
        <v>0.28999092756861466</v>
      </c>
      <c r="R179" s="4">
        <f t="shared" si="97"/>
        <v>0.19246452499535632</v>
      </c>
      <c r="S179">
        <v>3.4345442083618916</v>
      </c>
    </row>
    <row r="180" spans="1:19" ht="12.75">
      <c r="A180">
        <v>1997</v>
      </c>
      <c r="B180" s="3">
        <f t="shared" si="86"/>
        <v>2673.8713797970654</v>
      </c>
      <c r="C180" s="3">
        <f t="shared" si="88"/>
        <v>2005.2656211186986</v>
      </c>
      <c r="D180" s="3">
        <f t="shared" si="88"/>
        <v>130.74221518710632</v>
      </c>
      <c r="E180" s="3">
        <f t="shared" si="88"/>
        <v>2588.4751987381446</v>
      </c>
      <c r="F180" s="3">
        <f t="shared" si="88"/>
        <v>967.051068451466</v>
      </c>
      <c r="G180" s="3">
        <f t="shared" si="88"/>
        <v>59.689061954619866</v>
      </c>
      <c r="H180" s="3">
        <f t="shared" si="88"/>
        <v>235.33598733679145</v>
      </c>
      <c r="I180" s="3">
        <f t="shared" si="88"/>
        <v>8660.430532583892</v>
      </c>
      <c r="J180">
        <v>1997</v>
      </c>
      <c r="K180" s="4">
        <f t="shared" si="89"/>
        <v>0.13639417362768136</v>
      </c>
      <c r="L180" s="4">
        <f t="shared" si="91"/>
        <v>0.24947320491648403</v>
      </c>
      <c r="M180" s="4">
        <f t="shared" si="92"/>
        <v>0.1733981633781251</v>
      </c>
      <c r="N180" s="4">
        <f t="shared" si="93"/>
        <v>0.21470431310037696</v>
      </c>
      <c r="O180" s="4">
        <f t="shared" si="94"/>
        <v>0.9343488584072135</v>
      </c>
      <c r="P180" s="4">
        <f t="shared" si="95"/>
        <v>0.3158151426170363</v>
      </c>
      <c r="Q180" s="4">
        <f t="shared" si="96"/>
        <v>0.3549562403269856</v>
      </c>
      <c r="R180" s="4">
        <f t="shared" si="97"/>
        <v>0.20454971852391157</v>
      </c>
      <c r="S180">
        <v>3.4996572995202193</v>
      </c>
    </row>
    <row r="181" spans="1:19" ht="12.75">
      <c r="A181">
        <v>1998</v>
      </c>
      <c r="B181" s="3">
        <f t="shared" si="86"/>
        <v>3056.9557298593195</v>
      </c>
      <c r="C181" s="3">
        <f t="shared" si="88"/>
        <v>1528.205399268686</v>
      </c>
      <c r="D181" s="3">
        <f t="shared" si="88"/>
        <v>143.3169376721097</v>
      </c>
      <c r="E181" s="3">
        <f t="shared" si="88"/>
        <v>2562.049103266886</v>
      </c>
      <c r="F181" s="3">
        <f t="shared" si="88"/>
        <v>1054.115149174635</v>
      </c>
      <c r="G181" s="3">
        <f t="shared" si="88"/>
        <v>73.02079714092281</v>
      </c>
      <c r="H181" s="3">
        <f t="shared" si="88"/>
        <v>184.40475934692742</v>
      </c>
      <c r="I181" s="3">
        <f t="shared" si="88"/>
        <v>8602.067875729486</v>
      </c>
      <c r="J181">
        <v>1998</v>
      </c>
      <c r="K181" s="4">
        <f t="shared" si="89"/>
        <v>0.1501451733722652</v>
      </c>
      <c r="L181" s="4">
        <f t="shared" si="91"/>
        <v>0.1755750688498031</v>
      </c>
      <c r="M181" s="4">
        <f t="shared" si="92"/>
        <v>0.19498903084640776</v>
      </c>
      <c r="N181" s="4">
        <f t="shared" si="93"/>
        <v>0.20856798300772436</v>
      </c>
      <c r="O181" s="4">
        <f t="shared" si="94"/>
        <v>0.9344992457221941</v>
      </c>
      <c r="P181" s="4">
        <f t="shared" si="95"/>
        <v>0.4012131711039715</v>
      </c>
      <c r="Q181" s="4">
        <f t="shared" si="96"/>
        <v>0.2508908290434387</v>
      </c>
      <c r="R181" s="4">
        <f t="shared" si="97"/>
        <v>0.19493446056312289</v>
      </c>
      <c r="S181">
        <v>3.542837559972584</v>
      </c>
    </row>
    <row r="182" spans="1:19" ht="12.75">
      <c r="A182">
        <v>1999</v>
      </c>
      <c r="B182" s="3">
        <f t="shared" si="86"/>
        <v>3491.9854088402576</v>
      </c>
      <c r="C182" s="3">
        <f t="shared" si="88"/>
        <v>1743.305735038134</v>
      </c>
      <c r="D182" s="3">
        <f t="shared" si="88"/>
        <v>131.12410584133931</v>
      </c>
      <c r="E182" s="3">
        <f t="shared" si="88"/>
        <v>2909.128010497976</v>
      </c>
      <c r="F182" s="3">
        <f t="shared" si="88"/>
        <v>1079.9467340112928</v>
      </c>
      <c r="G182" s="3">
        <f t="shared" si="88"/>
        <v>96.5159402012481</v>
      </c>
      <c r="H182" s="3">
        <f t="shared" si="88"/>
        <v>193.89171060473453</v>
      </c>
      <c r="I182" s="3">
        <f t="shared" si="88"/>
        <v>9645.897645034984</v>
      </c>
      <c r="J182">
        <v>1999</v>
      </c>
      <c r="K182" s="4">
        <f t="shared" si="89"/>
        <v>0.1646774538476896</v>
      </c>
      <c r="L182" s="4">
        <f t="shared" si="91"/>
        <v>0.19887129078691923</v>
      </c>
      <c r="M182" s="4">
        <f t="shared" si="92"/>
        <v>0.16128426302747764</v>
      </c>
      <c r="N182" s="4">
        <f t="shared" si="93"/>
        <v>0.22547884130351697</v>
      </c>
      <c r="O182" s="4">
        <f t="shared" si="94"/>
        <v>0.8954782205732114</v>
      </c>
      <c r="P182" s="4">
        <f t="shared" si="95"/>
        <v>0.5189029043077855</v>
      </c>
      <c r="Q182" s="4">
        <f t="shared" si="96"/>
        <v>0.2488982164373999</v>
      </c>
      <c r="R182" s="4">
        <f t="shared" si="97"/>
        <v>0.21034733290522675</v>
      </c>
      <c r="S182">
        <v>3.5925291295407815</v>
      </c>
    </row>
    <row r="183" spans="1:19" ht="12.75">
      <c r="A183">
        <v>2000</v>
      </c>
      <c r="B183" s="3">
        <f t="shared" si="86"/>
        <v>3417.123752881806</v>
      </c>
      <c r="C183" s="3">
        <f t="shared" si="88"/>
        <v>1875.9050151639685</v>
      </c>
      <c r="D183" s="3">
        <f t="shared" si="88"/>
        <v>141.1530434735097</v>
      </c>
      <c r="E183" s="3">
        <f t="shared" si="88"/>
        <v>2999.9754887864706</v>
      </c>
      <c r="F183" s="3">
        <f t="shared" si="88"/>
        <v>1309.2944002669512</v>
      </c>
      <c r="G183" s="3">
        <f t="shared" si="88"/>
        <v>156.61466597023545</v>
      </c>
      <c r="H183" s="3">
        <f t="shared" si="88"/>
        <v>183.64621006315048</v>
      </c>
      <c r="I183" s="3">
        <f t="shared" si="88"/>
        <v>10083.712576606093</v>
      </c>
      <c r="J183">
        <v>2000</v>
      </c>
      <c r="K183" s="4">
        <f t="shared" si="89"/>
        <v>0.16087395851804556</v>
      </c>
      <c r="L183" s="4">
        <f t="shared" si="91"/>
        <v>0.19952191184471055</v>
      </c>
      <c r="M183" s="4">
        <f t="shared" si="92"/>
        <v>0.16823962273362303</v>
      </c>
      <c r="N183" s="4">
        <f t="shared" si="93"/>
        <v>0.2166986050842582</v>
      </c>
      <c r="O183" s="4">
        <f t="shared" si="94"/>
        <v>0.9655563423797575</v>
      </c>
      <c r="P183" s="4">
        <f t="shared" si="95"/>
        <v>0.8157013852616429</v>
      </c>
      <c r="Q183" s="4">
        <f t="shared" si="96"/>
        <v>0.23187652785751323</v>
      </c>
      <c r="R183" s="4">
        <f t="shared" si="97"/>
        <v>0.2115493764235743</v>
      </c>
      <c r="S183">
        <v>3.6710075394105552</v>
      </c>
    </row>
    <row r="184" spans="1:19" ht="12.75">
      <c r="A184">
        <v>2001</v>
      </c>
      <c r="B184" s="3">
        <f t="shared" si="86"/>
        <v>3831.4155155588414</v>
      </c>
      <c r="C184" s="3">
        <f t="shared" si="88"/>
        <v>2348.521691122934</v>
      </c>
      <c r="D184" s="3">
        <f t="shared" si="88"/>
        <v>157.85280221409388</v>
      </c>
      <c r="E184" s="3">
        <f t="shared" si="88"/>
        <v>3594.226304959222</v>
      </c>
      <c r="F184" s="3">
        <f t="shared" si="88"/>
        <v>1480.3312789454183</v>
      </c>
      <c r="G184" s="3">
        <f t="shared" si="88"/>
        <v>161.74787135963646</v>
      </c>
      <c r="H184" s="3">
        <f t="shared" si="88"/>
        <v>130.27981273643724</v>
      </c>
      <c r="I184" s="3">
        <f t="shared" si="88"/>
        <v>11704.375276896584</v>
      </c>
      <c r="J184">
        <v>2001</v>
      </c>
      <c r="K184" s="4">
        <f t="shared" si="89"/>
        <v>0.17398126943778228</v>
      </c>
      <c r="L184" s="4">
        <f t="shared" si="91"/>
        <v>0.24597001373302618</v>
      </c>
      <c r="M184" s="4">
        <f t="shared" si="92"/>
        <v>0.18462316048432034</v>
      </c>
      <c r="N184" s="4">
        <f t="shared" si="93"/>
        <v>0.25350728628574004</v>
      </c>
      <c r="O184" s="4">
        <f t="shared" si="94"/>
        <v>1.0301539867400267</v>
      </c>
      <c r="P184" s="4">
        <f t="shared" si="95"/>
        <v>0.8649618789285373</v>
      </c>
      <c r="Q184" s="4">
        <f t="shared" si="96"/>
        <v>0.15454307560668712</v>
      </c>
      <c r="R184" s="4">
        <f t="shared" si="97"/>
        <v>0.2385240529222862</v>
      </c>
      <c r="S184">
        <v>3.766963673749143</v>
      </c>
    </row>
    <row r="185" spans="1:19" ht="12.75">
      <c r="A185">
        <v>2002</v>
      </c>
      <c r="B185" s="3">
        <f aca="true" t="shared" si="98" ref="B185:I185">B135*3.86120631/$S185</f>
        <v>3573.7833553806477</v>
      </c>
      <c r="C185" s="3">
        <f t="shared" si="98"/>
        <v>2419.0074060956335</v>
      </c>
      <c r="D185" s="3">
        <f t="shared" si="98"/>
        <v>222.16619743115493</v>
      </c>
      <c r="E185" s="3">
        <f t="shared" si="98"/>
        <v>4642.9073182933935</v>
      </c>
      <c r="F185" s="3">
        <f t="shared" si="98"/>
        <v>1753.2208849477815</v>
      </c>
      <c r="G185" s="3">
        <f t="shared" si="98"/>
        <v>190.83506702419717</v>
      </c>
      <c r="H185" s="3">
        <f t="shared" si="98"/>
        <v>267.2301285035</v>
      </c>
      <c r="I185" s="3">
        <f t="shared" si="98"/>
        <v>13069.15035767631</v>
      </c>
      <c r="J185">
        <v>2002</v>
      </c>
      <c r="K185" s="4">
        <f t="shared" si="89"/>
        <v>0.163627276927826</v>
      </c>
      <c r="L185" s="4">
        <f t="shared" si="91"/>
        <v>0.254525190035315</v>
      </c>
      <c r="M185" s="4">
        <f t="shared" si="92"/>
        <v>0.2604527519708733</v>
      </c>
      <c r="N185" s="4">
        <f t="shared" si="93"/>
        <v>0.3398160959008559</v>
      </c>
      <c r="O185" s="4">
        <f t="shared" si="94"/>
        <v>1.224316260438395</v>
      </c>
      <c r="P185" s="4">
        <f t="shared" si="95"/>
        <v>1.0150801437457297</v>
      </c>
      <c r="Q185" s="4">
        <f t="shared" si="96"/>
        <v>0.3169989661963227</v>
      </c>
      <c r="R185" s="4">
        <f t="shared" si="97"/>
        <v>0.27044843882286873</v>
      </c>
      <c r="S185">
        <v>3.7957505140507197</v>
      </c>
    </row>
    <row r="186" spans="1:19" ht="12.75">
      <c r="A186">
        <v>2003</v>
      </c>
      <c r="B186" s="3">
        <f aca="true" t="shared" si="99" ref="B186:I186">B136*3.86120631/$S186</f>
        <v>3241.7000036194713</v>
      </c>
      <c r="C186" s="3">
        <f t="shared" si="99"/>
        <v>2479.2000027681133</v>
      </c>
      <c r="D186" s="3">
        <f t="shared" si="99"/>
        <v>241.80000026997817</v>
      </c>
      <c r="E186" s="3">
        <f t="shared" si="99"/>
        <v>4437.000004954066</v>
      </c>
      <c r="F186" s="3">
        <f t="shared" si="99"/>
        <v>2325.100002596055</v>
      </c>
      <c r="G186" s="3">
        <f t="shared" si="99"/>
        <v>118.80000013264434</v>
      </c>
      <c r="H186" s="3">
        <f t="shared" si="99"/>
        <v>399.5000004460557</v>
      </c>
      <c r="I186" s="3">
        <f t="shared" si="99"/>
        <v>13243.200014786496</v>
      </c>
      <c r="J186">
        <v>2003</v>
      </c>
      <c r="K186" s="4">
        <f t="shared" si="89"/>
        <v>0.15246449081081137</v>
      </c>
      <c r="L186" s="4">
        <f t="shared" si="91"/>
        <v>0.25935767368638074</v>
      </c>
      <c r="M186" s="4">
        <f t="shared" si="92"/>
        <v>0.2600000002902991</v>
      </c>
      <c r="N186" s="4">
        <f t="shared" si="93"/>
        <v>0.3261061300127933</v>
      </c>
      <c r="O186" s="4">
        <f t="shared" si="94"/>
        <v>1.575271004468872</v>
      </c>
      <c r="P186" s="4">
        <f t="shared" si="95"/>
        <v>0.6750000007536611</v>
      </c>
      <c r="Q186" s="4">
        <f t="shared" si="96"/>
        <v>0.41528066574434064</v>
      </c>
      <c r="R186" s="4">
        <f t="shared" si="97"/>
        <v>0.2760610359123342</v>
      </c>
      <c r="S186">
        <v>3.861206305688828</v>
      </c>
    </row>
    <row r="187" spans="2:18" ht="12.75">
      <c r="B187" s="1">
        <f aca="true" t="shared" si="100" ref="B187:I187">SUM(B175:B186)</f>
        <v>33115.23191991211</v>
      </c>
      <c r="C187" s="1">
        <f t="shared" si="100"/>
        <v>23488.80643264527</v>
      </c>
      <c r="D187" s="1">
        <f t="shared" si="100"/>
        <v>1693.9969979622992</v>
      </c>
      <c r="E187" s="1">
        <f t="shared" si="100"/>
        <v>36385.63340783255</v>
      </c>
      <c r="F187" s="1">
        <f t="shared" si="100"/>
        <v>13540.380214445047</v>
      </c>
      <c r="G187" s="1">
        <f t="shared" si="100"/>
        <v>1028.8549478056455</v>
      </c>
      <c r="H187" s="1">
        <f t="shared" si="100"/>
        <v>2473.255976921939</v>
      </c>
      <c r="I187" s="1">
        <f t="shared" si="100"/>
        <v>111726.25989752499</v>
      </c>
      <c r="K187" s="4">
        <f aca="true" t="shared" si="101" ref="K187:R187">K186/K175</f>
        <v>1.9439921441556476</v>
      </c>
      <c r="L187" s="4">
        <f t="shared" si="101"/>
        <v>1.1825269565255179</v>
      </c>
      <c r="M187" s="4">
        <f t="shared" si="101"/>
        <v>1.5540670166790698</v>
      </c>
      <c r="N187" s="4">
        <f t="shared" si="101"/>
        <v>1.3914199463406653</v>
      </c>
      <c r="O187" s="4">
        <f t="shared" si="101"/>
        <v>1.821351362625828</v>
      </c>
      <c r="P187" s="4">
        <f t="shared" si="101"/>
        <v>3.150761263439462</v>
      </c>
      <c r="Q187" s="4">
        <f t="shared" si="101"/>
        <v>0.8933094517426186</v>
      </c>
      <c r="R187" s="4">
        <f t="shared" si="101"/>
        <v>1.6682313940544118</v>
      </c>
    </row>
    <row r="188" spans="1:19" ht="12.75">
      <c r="A188" t="s">
        <v>46</v>
      </c>
      <c r="B188" s="3" t="s">
        <v>0</v>
      </c>
      <c r="C188" s="3" t="s">
        <v>1</v>
      </c>
      <c r="D188" s="3" t="s">
        <v>2</v>
      </c>
      <c r="E188" s="3" t="s">
        <v>3</v>
      </c>
      <c r="F188" s="3" t="s">
        <v>4</v>
      </c>
      <c r="G188" s="3" t="s">
        <v>5</v>
      </c>
      <c r="H188" s="3" t="s">
        <v>6</v>
      </c>
      <c r="I188" s="3" t="s">
        <v>7</v>
      </c>
      <c r="J188" s="3" t="s">
        <v>35</v>
      </c>
      <c r="K188" s="4" t="s">
        <v>0</v>
      </c>
      <c r="L188" s="4" t="s">
        <v>1</v>
      </c>
      <c r="M188" s="4" t="s">
        <v>2</v>
      </c>
      <c r="N188" s="4" t="s">
        <v>3</v>
      </c>
      <c r="O188" s="4" t="s">
        <v>4</v>
      </c>
      <c r="P188" s="4" t="s">
        <v>5</v>
      </c>
      <c r="Q188" s="4" t="s">
        <v>6</v>
      </c>
      <c r="R188" s="4" t="s">
        <v>7</v>
      </c>
      <c r="S188" t="s">
        <v>31</v>
      </c>
    </row>
    <row r="189" spans="1:19" ht="12.75">
      <c r="A189">
        <v>1990</v>
      </c>
      <c r="B189" s="3">
        <f>B139*3.86120631/$S189</f>
        <v>11531.351628003333</v>
      </c>
      <c r="C189" s="3">
        <f aca="true" t="shared" si="102" ref="C189:I189">C139*3.86120631/$S189</f>
        <v>2510.757503665517</v>
      </c>
      <c r="D189" s="3">
        <f t="shared" si="102"/>
        <v>670.6578464782071</v>
      </c>
      <c r="E189" s="3">
        <f t="shared" si="102"/>
        <v>4954.164277286872</v>
      </c>
      <c r="F189" s="3">
        <f t="shared" si="102"/>
        <v>307.0934248744359</v>
      </c>
      <c r="G189" s="3">
        <f t="shared" si="102"/>
        <v>140.65940928453705</v>
      </c>
      <c r="H189" s="3">
        <f t="shared" si="102"/>
        <v>274.583745564658</v>
      </c>
      <c r="I189" s="3">
        <f t="shared" si="102"/>
        <v>20389.26783515756</v>
      </c>
      <c r="J189">
        <v>1990</v>
      </c>
      <c r="K189" s="4">
        <f aca="true" t="shared" si="103" ref="K189:K202">(B189-B205)/B24</f>
        <v>0.3664617243083992</v>
      </c>
      <c r="L189" s="4">
        <f aca="true" t="shared" si="104" ref="L189:L202">(C189-C205)/C24</f>
        <v>0.1803815334720646</v>
      </c>
      <c r="M189" s="4">
        <f aca="true" t="shared" si="105" ref="M189:M202">(D189-D205)/D24</f>
        <v>1.4331413152802324</v>
      </c>
      <c r="N189" s="4">
        <f aca="true" t="shared" si="106" ref="N189:N202">(E189-E205)/E24</f>
        <v>0.23524784910011926</v>
      </c>
      <c r="O189" s="4">
        <f aca="true" t="shared" si="107" ref="O189:O202">(F189-F205)/F24</f>
        <v>0.35045425676353686</v>
      </c>
      <c r="P189" s="4">
        <f aca="true" t="shared" si="108" ref="P189:P202">(G189-G205)/G24</f>
        <v>0.42144538130463677</v>
      </c>
      <c r="Q189" s="4">
        <f aca="true" t="shared" si="109" ref="Q189:Q202">(H189-H205)/H24</f>
        <v>0.47480369257211336</v>
      </c>
      <c r="R189" s="4">
        <f aca="true" t="shared" si="110" ref="R189:R202">(I189-I205)/I24</f>
        <v>0.3101248398568815</v>
      </c>
      <c r="S189">
        <v>2.981151473612063</v>
      </c>
    </row>
    <row r="190" spans="1:19" ht="12.75">
      <c r="A190">
        <v>1991</v>
      </c>
      <c r="B190" s="3">
        <f aca="true" t="shared" si="111" ref="B190:I190">B140*3.86120631/$S190</f>
        <v>11896.018882045519</v>
      </c>
      <c r="C190" s="3">
        <f t="shared" si="111"/>
        <v>2431.9391959590394</v>
      </c>
      <c r="D190" s="3">
        <f t="shared" si="111"/>
        <v>761.8590407439639</v>
      </c>
      <c r="E190" s="3">
        <f t="shared" si="111"/>
        <v>4831.075258199932</v>
      </c>
      <c r="F190" s="3">
        <f t="shared" si="111"/>
        <v>364.4653521126835</v>
      </c>
      <c r="G190" s="3">
        <f t="shared" si="111"/>
        <v>142.10517851181578</v>
      </c>
      <c r="H190" s="3">
        <f t="shared" si="111"/>
        <v>282.8331262186712</v>
      </c>
      <c r="I190" s="3">
        <f t="shared" si="111"/>
        <v>20710.296033791627</v>
      </c>
      <c r="J190">
        <v>1991</v>
      </c>
      <c r="K190" s="4">
        <f t="shared" si="103"/>
        <v>0.3801202139816797</v>
      </c>
      <c r="L190" s="4">
        <f t="shared" si="104"/>
        <v>0.16782357947154733</v>
      </c>
      <c r="M190" s="4">
        <f t="shared" si="105"/>
        <v>1.488093196549046</v>
      </c>
      <c r="N190" s="4">
        <f t="shared" si="106"/>
        <v>0.25663719925258965</v>
      </c>
      <c r="O190" s="4">
        <f t="shared" si="107"/>
        <v>0.36558461219284766</v>
      </c>
      <c r="P190" s="4">
        <f t="shared" si="108"/>
        <v>0.3974386332263141</v>
      </c>
      <c r="Q190" s="4">
        <f t="shared" si="109"/>
        <v>0.4775176575338139</v>
      </c>
      <c r="R190" s="4">
        <f t="shared" si="110"/>
        <v>0.3231101531820145</v>
      </c>
      <c r="S190">
        <v>3.0839616175462643</v>
      </c>
    </row>
    <row r="191" spans="1:19" ht="12.75">
      <c r="A191">
        <v>1992</v>
      </c>
      <c r="B191" s="3">
        <f aca="true" t="shared" si="112" ref="B191:I191">B141*3.86120631/$S191</f>
        <v>12105.195229347126</v>
      </c>
      <c r="C191" s="3">
        <f t="shared" si="112"/>
        <v>2465.5827145067424</v>
      </c>
      <c r="D191" s="3">
        <f t="shared" si="112"/>
        <v>817.491476393893</v>
      </c>
      <c r="E191" s="3">
        <f t="shared" si="112"/>
        <v>4355.258426087111</v>
      </c>
      <c r="F191" s="3">
        <f t="shared" si="112"/>
        <v>378.42517167401996</v>
      </c>
      <c r="G191" s="3">
        <f t="shared" si="112"/>
        <v>152.39913032129522</v>
      </c>
      <c r="H191" s="3">
        <f t="shared" si="112"/>
        <v>284.0945202693598</v>
      </c>
      <c r="I191" s="3">
        <f t="shared" si="112"/>
        <v>20558.446668599547</v>
      </c>
      <c r="J191">
        <v>1992</v>
      </c>
      <c r="K191" s="4">
        <f t="shared" si="103"/>
        <v>0.41099236472914397</v>
      </c>
      <c r="L191" s="4">
        <f t="shared" si="104"/>
        <v>0.17447254291632652</v>
      </c>
      <c r="M191" s="4">
        <f t="shared" si="105"/>
        <v>1.4639008344708517</v>
      </c>
      <c r="N191" s="4">
        <f t="shared" si="106"/>
        <v>0.1967967394490443</v>
      </c>
      <c r="O191" s="4">
        <f t="shared" si="107"/>
        <v>0.3689201050729713</v>
      </c>
      <c r="P191" s="4">
        <f t="shared" si="108"/>
        <v>0.466020381866004</v>
      </c>
      <c r="Q191" s="4">
        <f t="shared" si="109"/>
        <v>0.4351309254611344</v>
      </c>
      <c r="R191" s="4">
        <f t="shared" si="110"/>
        <v>0.3235799956931543</v>
      </c>
      <c r="S191">
        <v>3.1518163125428376</v>
      </c>
    </row>
    <row r="192" spans="1:19" ht="12.75">
      <c r="A192">
        <v>1993</v>
      </c>
      <c r="B192" s="3">
        <f aca="true" t="shared" si="113" ref="B192:I192">B142*3.86120631/$S192</f>
        <v>12086.679045753266</v>
      </c>
      <c r="C192" s="3">
        <f t="shared" si="113"/>
        <v>2496.8169382716546</v>
      </c>
      <c r="D192" s="3">
        <f t="shared" si="113"/>
        <v>948.08266234889</v>
      </c>
      <c r="E192" s="3">
        <f t="shared" si="113"/>
        <v>4386.047988768144</v>
      </c>
      <c r="F192" s="3">
        <f t="shared" si="113"/>
        <v>377.6788310668529</v>
      </c>
      <c r="G192" s="3">
        <f t="shared" si="113"/>
        <v>157.6949598534913</v>
      </c>
      <c r="H192" s="3">
        <f t="shared" si="113"/>
        <v>289.92439548500107</v>
      </c>
      <c r="I192" s="3">
        <f t="shared" si="113"/>
        <v>20742.805265095554</v>
      </c>
      <c r="J192">
        <v>1993</v>
      </c>
      <c r="K192" s="4">
        <f t="shared" si="103"/>
        <v>0.41292354986780566</v>
      </c>
      <c r="L192" s="4">
        <f t="shared" si="104"/>
        <v>0.18827557076892226</v>
      </c>
      <c r="M192" s="4">
        <f t="shared" si="105"/>
        <v>1.4872226942331455</v>
      </c>
      <c r="N192" s="4">
        <f t="shared" si="106"/>
        <v>0.20511918654133734</v>
      </c>
      <c r="O192" s="4">
        <f t="shared" si="107"/>
        <v>0.3618914440096467</v>
      </c>
      <c r="P192" s="4">
        <f t="shared" si="108"/>
        <v>0.5055711656296904</v>
      </c>
      <c r="Q192" s="4">
        <f t="shared" si="109"/>
        <v>0.38814902827253356</v>
      </c>
      <c r="R192" s="4">
        <f t="shared" si="110"/>
        <v>0.33388925886486726</v>
      </c>
      <c r="S192">
        <v>3.22960932145305</v>
      </c>
    </row>
    <row r="193" spans="1:19" ht="12.75">
      <c r="A193">
        <v>1994</v>
      </c>
      <c r="B193" s="3">
        <f aca="true" t="shared" si="114" ref="B193:I193">B143*3.86120631/$S193</f>
        <v>11870.957086374405</v>
      </c>
      <c r="C193" s="3">
        <f t="shared" si="114"/>
        <v>2607.0443111784093</v>
      </c>
      <c r="D193" s="3">
        <f t="shared" si="114"/>
        <v>1103.1783248711224</v>
      </c>
      <c r="E193" s="3">
        <f t="shared" si="114"/>
        <v>4430.734882387868</v>
      </c>
      <c r="F193" s="3">
        <f t="shared" si="114"/>
        <v>483.0720404230395</v>
      </c>
      <c r="G193" s="3">
        <f t="shared" si="114"/>
        <v>155.52391999084773</v>
      </c>
      <c r="H193" s="3">
        <f t="shared" si="114"/>
        <v>319.9416081677785</v>
      </c>
      <c r="I193" s="3">
        <f t="shared" si="114"/>
        <v>20970.45217339347</v>
      </c>
      <c r="J193">
        <v>1994</v>
      </c>
      <c r="K193" s="4">
        <f t="shared" si="103"/>
        <v>0.4284349017892869</v>
      </c>
      <c r="L193" s="4">
        <f t="shared" si="104"/>
        <v>0.16752942988944006</v>
      </c>
      <c r="M193" s="4">
        <f t="shared" si="105"/>
        <v>1.5657185623588767</v>
      </c>
      <c r="N193" s="4">
        <f t="shared" si="106"/>
        <v>0.19860388299616455</v>
      </c>
      <c r="O193" s="4">
        <f t="shared" si="107"/>
        <v>0.39012438005864575</v>
      </c>
      <c r="P193" s="4">
        <f t="shared" si="108"/>
        <v>0.4906216055368099</v>
      </c>
      <c r="Q193" s="4">
        <f t="shared" si="109"/>
        <v>0.4424050285118353</v>
      </c>
      <c r="R193" s="4">
        <f t="shared" si="110"/>
        <v>0.33003310216061715</v>
      </c>
      <c r="S193">
        <v>3.2995202193283073</v>
      </c>
    </row>
    <row r="194" spans="1:19" ht="12.75">
      <c r="A194">
        <v>1995</v>
      </c>
      <c r="B194" s="3">
        <f aca="true" t="shared" si="115" ref="B194:I194">B144*3.86120631/$S194</f>
        <v>11829.203828060214</v>
      </c>
      <c r="C194" s="3">
        <f t="shared" si="115"/>
        <v>2534.444600998667</v>
      </c>
      <c r="D194" s="3">
        <f t="shared" si="115"/>
        <v>1146.6436228469004</v>
      </c>
      <c r="E194" s="3">
        <f t="shared" si="115"/>
        <v>4037.8956606630804</v>
      </c>
      <c r="F194" s="3">
        <f t="shared" si="115"/>
        <v>431.0802344589357</v>
      </c>
      <c r="G194" s="3">
        <f t="shared" si="115"/>
        <v>159.20511716656785</v>
      </c>
      <c r="H194" s="3">
        <f t="shared" si="115"/>
        <v>319.44180096704434</v>
      </c>
      <c r="I194" s="3">
        <f t="shared" si="115"/>
        <v>20457.914865161405</v>
      </c>
      <c r="J194">
        <v>1995</v>
      </c>
      <c r="K194" s="4">
        <f t="shared" si="103"/>
        <v>0.4283911152601934</v>
      </c>
      <c r="L194" s="4">
        <f t="shared" si="104"/>
        <v>0.1576213128554414</v>
      </c>
      <c r="M194" s="4">
        <f t="shared" si="105"/>
        <v>1.6127788065556932</v>
      </c>
      <c r="N194" s="4">
        <f t="shared" si="106"/>
        <v>0.16333599710014005</v>
      </c>
      <c r="O194" s="4">
        <f t="shared" si="107"/>
        <v>0.3326602478341063</v>
      </c>
      <c r="P194" s="4">
        <f t="shared" si="108"/>
        <v>0.5203803162141659</v>
      </c>
      <c r="Q194" s="4">
        <f t="shared" si="109"/>
        <v>0.40320772119631293</v>
      </c>
      <c r="R194" s="4">
        <f t="shared" si="110"/>
        <v>0.31809747504956987</v>
      </c>
      <c r="S194">
        <v>3.368745716244003</v>
      </c>
    </row>
    <row r="195" spans="1:19" ht="12.75">
      <c r="A195">
        <v>1996</v>
      </c>
      <c r="B195" s="3">
        <f aca="true" t="shared" si="116" ref="B195:I195">B145*3.86120631/$S195</f>
        <v>11888.584956399147</v>
      </c>
      <c r="C195" s="3">
        <f t="shared" si="116"/>
        <v>2579.0884782338635</v>
      </c>
      <c r="D195" s="3">
        <f t="shared" si="116"/>
        <v>1334.0074052013</v>
      </c>
      <c r="E195" s="3">
        <f t="shared" si="116"/>
        <v>3824.5068192771805</v>
      </c>
      <c r="F195" s="3">
        <f t="shared" si="116"/>
        <v>496.458511829508</v>
      </c>
      <c r="G195" s="3">
        <f t="shared" si="116"/>
        <v>151.32091415817882</v>
      </c>
      <c r="H195" s="3">
        <f t="shared" si="116"/>
        <v>345.1375976713291</v>
      </c>
      <c r="I195" s="3">
        <f t="shared" si="116"/>
        <v>20619.10468277051</v>
      </c>
      <c r="J195">
        <v>1996</v>
      </c>
      <c r="K195" s="4">
        <f t="shared" si="103"/>
        <v>0.41563301723228985</v>
      </c>
      <c r="L195" s="4">
        <f t="shared" si="104"/>
        <v>0.15461314427440728</v>
      </c>
      <c r="M195" s="4">
        <f t="shared" si="105"/>
        <v>1.7646588956967881</v>
      </c>
      <c r="N195" s="4">
        <f t="shared" si="106"/>
        <v>0.10534384470030139</v>
      </c>
      <c r="O195" s="4">
        <f t="shared" si="107"/>
        <v>0.34936783837743934</v>
      </c>
      <c r="P195" s="4">
        <f t="shared" si="108"/>
        <v>0.4881832257105791</v>
      </c>
      <c r="Q195" s="4">
        <f t="shared" si="109"/>
        <v>0.4254937486661444</v>
      </c>
      <c r="R195" s="4">
        <f t="shared" si="110"/>
        <v>0.2968123686240819</v>
      </c>
      <c r="S195">
        <v>3.4345442083618916</v>
      </c>
    </row>
    <row r="196" spans="1:19" ht="12.75">
      <c r="A196">
        <v>1997</v>
      </c>
      <c r="B196" s="3">
        <f aca="true" t="shared" si="117" ref="B196:I196">B146*3.86120631/$S196</f>
        <v>12074.622810191493</v>
      </c>
      <c r="C196" s="3">
        <f t="shared" si="117"/>
        <v>2513.4501301075693</v>
      </c>
      <c r="D196" s="3">
        <f t="shared" si="117"/>
        <v>1417.2014802349208</v>
      </c>
      <c r="E196" s="3">
        <f t="shared" si="117"/>
        <v>3832.56736620634</v>
      </c>
      <c r="F196" s="3">
        <f t="shared" si="117"/>
        <v>521.3138959992215</v>
      </c>
      <c r="G196" s="3">
        <f t="shared" si="117"/>
        <v>154.68403855892242</v>
      </c>
      <c r="H196" s="3">
        <f t="shared" si="117"/>
        <v>378.545603634567</v>
      </c>
      <c r="I196" s="3">
        <f t="shared" si="117"/>
        <v>20892.38532493303</v>
      </c>
      <c r="J196">
        <v>1997</v>
      </c>
      <c r="K196" s="4">
        <f t="shared" si="103"/>
        <v>0.41569409748247577</v>
      </c>
      <c r="L196" s="4">
        <f t="shared" si="104"/>
        <v>0.15105654030844057</v>
      </c>
      <c r="M196" s="4">
        <f t="shared" si="105"/>
        <v>1.6302353908824407</v>
      </c>
      <c r="N196" s="4">
        <f t="shared" si="106"/>
        <v>0.10275350698994211</v>
      </c>
      <c r="O196" s="4">
        <f t="shared" si="107"/>
        <v>0.35593734606066</v>
      </c>
      <c r="P196" s="4">
        <f t="shared" si="108"/>
        <v>0.48627359297595407</v>
      </c>
      <c r="Q196" s="4">
        <f t="shared" si="109"/>
        <v>0.41536370176097326</v>
      </c>
      <c r="R196" s="4">
        <f t="shared" si="110"/>
        <v>0.29682185029298197</v>
      </c>
      <c r="S196">
        <v>3.4996572995202193</v>
      </c>
    </row>
    <row r="197" spans="1:19" ht="12.75">
      <c r="A197">
        <v>1998</v>
      </c>
      <c r="B197" s="3">
        <f aca="true" t="shared" si="118" ref="B197:I197">B147*3.86120631/$S197</f>
        <v>12455.93117080437</v>
      </c>
      <c r="C197" s="3">
        <f t="shared" si="118"/>
        <v>2572.7297571770505</v>
      </c>
      <c r="D197" s="3">
        <f t="shared" si="118"/>
        <v>1531.6929597291482</v>
      </c>
      <c r="E197" s="3">
        <f t="shared" si="118"/>
        <v>3846.7791878895696</v>
      </c>
      <c r="F197" s="3">
        <f t="shared" si="118"/>
        <v>545.149294475964</v>
      </c>
      <c r="G197" s="3">
        <f t="shared" si="118"/>
        <v>159.66487733052526</v>
      </c>
      <c r="H197" s="3">
        <f t="shared" si="118"/>
        <v>400.3065491024022</v>
      </c>
      <c r="I197" s="3">
        <f t="shared" si="118"/>
        <v>21512.25379650903</v>
      </c>
      <c r="J197">
        <v>1998</v>
      </c>
      <c r="K197" s="4">
        <f t="shared" si="103"/>
        <v>0.3981371014976993</v>
      </c>
      <c r="L197" s="4">
        <f t="shared" si="104"/>
        <v>0.13841155406259614</v>
      </c>
      <c r="M197" s="4">
        <f t="shared" si="105"/>
        <v>1.87411890560285</v>
      </c>
      <c r="N197" s="4">
        <f t="shared" si="106"/>
        <v>0.10932340848311974</v>
      </c>
      <c r="O197" s="4">
        <f t="shared" si="107"/>
        <v>0.3386496956427099</v>
      </c>
      <c r="P197" s="4">
        <f t="shared" si="108"/>
        <v>0.5461289732042119</v>
      </c>
      <c r="Q197" s="4">
        <f t="shared" si="109"/>
        <v>0.4270482196484063</v>
      </c>
      <c r="R197" s="4">
        <f t="shared" si="110"/>
        <v>0.2906654384909458</v>
      </c>
      <c r="S197">
        <v>3.542837559972584</v>
      </c>
    </row>
    <row r="198" spans="1:19" ht="12.75">
      <c r="A198">
        <v>1999</v>
      </c>
      <c r="B198" s="3">
        <f aca="true" t="shared" si="119" ref="B198:I198">B148*3.86120631/$S198</f>
        <v>12589.84877872361</v>
      </c>
      <c r="C198" s="3">
        <f t="shared" si="119"/>
        <v>2767.470984679218</v>
      </c>
      <c r="D198" s="3">
        <f t="shared" si="119"/>
        <v>1525.4462575460072</v>
      </c>
      <c r="E198" s="3">
        <f t="shared" si="119"/>
        <v>3969.621086183628</v>
      </c>
      <c r="F198" s="3">
        <f t="shared" si="119"/>
        <v>586.4041979265141</v>
      </c>
      <c r="G198" s="3">
        <f t="shared" si="119"/>
        <v>179.38207594196336</v>
      </c>
      <c r="H198" s="3">
        <f t="shared" si="119"/>
        <v>427.9804831641091</v>
      </c>
      <c r="I198" s="3">
        <f t="shared" si="119"/>
        <v>22046.153864165048</v>
      </c>
      <c r="J198">
        <v>1999</v>
      </c>
      <c r="K198" s="4">
        <f t="shared" si="103"/>
        <v>0.38210846077776617</v>
      </c>
      <c r="L198" s="4">
        <f t="shared" si="104"/>
        <v>0.15524711984858022</v>
      </c>
      <c r="M198" s="4">
        <f t="shared" si="105"/>
        <v>1.6666481180224677</v>
      </c>
      <c r="N198" s="4">
        <f t="shared" si="106"/>
        <v>0.11413476206079307</v>
      </c>
      <c r="O198" s="4">
        <f t="shared" si="107"/>
        <v>0.34052769514433123</v>
      </c>
      <c r="P198" s="4">
        <f t="shared" si="108"/>
        <v>0.6206032508090887</v>
      </c>
      <c r="Q198" s="4">
        <f t="shared" si="109"/>
        <v>0.41998124769148854</v>
      </c>
      <c r="R198" s="4">
        <f t="shared" si="110"/>
        <v>0.28663741152696487</v>
      </c>
      <c r="S198">
        <v>3.5925291295407815</v>
      </c>
    </row>
    <row r="199" spans="1:19" ht="12.75">
      <c r="A199">
        <v>2000</v>
      </c>
      <c r="B199" s="3">
        <f aca="true" t="shared" si="120" ref="B199:I199">B149*3.86120631/$S199</f>
        <v>13637.992490955452</v>
      </c>
      <c r="C199" s="3">
        <f t="shared" si="120"/>
        <v>2824.428223840653</v>
      </c>
      <c r="D199" s="3">
        <f t="shared" si="120"/>
        <v>1898.4137717238277</v>
      </c>
      <c r="E199" s="3">
        <f t="shared" si="120"/>
        <v>4134.458891845544</v>
      </c>
      <c r="F199" s="3">
        <f t="shared" si="120"/>
        <v>637.8182232662912</v>
      </c>
      <c r="G199" s="3">
        <f t="shared" si="120"/>
        <v>186.80164322574757</v>
      </c>
      <c r="H199" s="3">
        <f t="shared" si="120"/>
        <v>498.87398300659953</v>
      </c>
      <c r="I199" s="3">
        <f t="shared" si="120"/>
        <v>23818.787227864115</v>
      </c>
      <c r="J199">
        <v>2000</v>
      </c>
      <c r="K199" s="4">
        <f t="shared" si="103"/>
        <v>0.4253939655999059</v>
      </c>
      <c r="L199" s="4">
        <f t="shared" si="104"/>
        <v>0.14662930745997318</v>
      </c>
      <c r="M199" s="4">
        <f t="shared" si="105"/>
        <v>2.0475840224353687</v>
      </c>
      <c r="N199" s="4">
        <f t="shared" si="106"/>
        <v>0.1100207734459415</v>
      </c>
      <c r="O199" s="4">
        <f t="shared" si="107"/>
        <v>0.3298156786470702</v>
      </c>
      <c r="P199" s="4">
        <f t="shared" si="108"/>
        <v>0.646973361983882</v>
      </c>
      <c r="Q199" s="4">
        <f t="shared" si="109"/>
        <v>0.4961573356676228</v>
      </c>
      <c r="R199" s="4">
        <f t="shared" si="110"/>
        <v>0.30671459971573545</v>
      </c>
      <c r="S199">
        <v>3.6710075394105552</v>
      </c>
    </row>
    <row r="200" spans="1:19" ht="12.75">
      <c r="A200">
        <v>2001</v>
      </c>
      <c r="B200" s="3">
        <f aca="true" t="shared" si="121" ref="B200:I200">B150*3.86120631/$S200</f>
        <v>13668.822649905098</v>
      </c>
      <c r="C200" s="3">
        <f t="shared" si="121"/>
        <v>2932.372055675843</v>
      </c>
      <c r="D200" s="3">
        <f t="shared" si="121"/>
        <v>1797.8819161267577</v>
      </c>
      <c r="E200" s="3">
        <f t="shared" si="121"/>
        <v>4284.678561916454</v>
      </c>
      <c r="F200" s="3">
        <f t="shared" si="121"/>
        <v>699.267413444512</v>
      </c>
      <c r="G200" s="3">
        <f t="shared" si="121"/>
        <v>176.71313702408955</v>
      </c>
      <c r="H200" s="3">
        <f t="shared" si="121"/>
        <v>545.5146840151999</v>
      </c>
      <c r="I200" s="3">
        <f t="shared" si="121"/>
        <v>24105.250418107953</v>
      </c>
      <c r="J200">
        <v>2001</v>
      </c>
      <c r="K200" s="4">
        <f t="shared" si="103"/>
        <v>0.4179059973908153</v>
      </c>
      <c r="L200" s="4">
        <f t="shared" si="104"/>
        <v>0.15266845169768534</v>
      </c>
      <c r="M200" s="4">
        <f t="shared" si="105"/>
        <v>1.8851942848155436</v>
      </c>
      <c r="N200" s="4">
        <f t="shared" si="106"/>
        <v>0.11910830005867867</v>
      </c>
      <c r="O200" s="4">
        <f t="shared" si="107"/>
        <v>0.341244749519754</v>
      </c>
      <c r="P200" s="4">
        <f t="shared" si="108"/>
        <v>0.6188478842270715</v>
      </c>
      <c r="Q200" s="4">
        <f t="shared" si="109"/>
        <v>0.5032681274084013</v>
      </c>
      <c r="R200" s="4">
        <f t="shared" si="110"/>
        <v>0.30551683582463623</v>
      </c>
      <c r="S200">
        <v>3.766963673749143</v>
      </c>
    </row>
    <row r="201" spans="1:19" ht="12.75">
      <c r="A201">
        <v>2002</v>
      </c>
      <c r="B201" s="3">
        <f aca="true" t="shared" si="122" ref="B201:I201">B151*3.86120631/$S201</f>
        <v>14308.154151042365</v>
      </c>
      <c r="C201" s="3">
        <f t="shared" si="122"/>
        <v>3054.9886635771268</v>
      </c>
      <c r="D201" s="3">
        <f t="shared" si="122"/>
        <v>1983.0164160819297</v>
      </c>
      <c r="E201" s="3">
        <f t="shared" si="122"/>
        <v>4341.090877002993</v>
      </c>
      <c r="F201" s="3">
        <f t="shared" si="122"/>
        <v>791.7213894719225</v>
      </c>
      <c r="G201" s="3">
        <f t="shared" si="122"/>
        <v>189.919546979838</v>
      </c>
      <c r="H201" s="3">
        <f t="shared" si="122"/>
        <v>593.3587131941056</v>
      </c>
      <c r="I201" s="3">
        <f t="shared" si="122"/>
        <v>25262.24975735028</v>
      </c>
      <c r="J201">
        <v>2002</v>
      </c>
      <c r="K201" s="4">
        <f t="shared" si="103"/>
        <v>0.4638590179423289</v>
      </c>
      <c r="L201" s="4">
        <f t="shared" si="104"/>
        <v>0.16652240986414762</v>
      </c>
      <c r="M201" s="4">
        <f t="shared" si="105"/>
        <v>2.0939971940735185</v>
      </c>
      <c r="N201" s="4">
        <f t="shared" si="106"/>
        <v>0.13215318571141035</v>
      </c>
      <c r="O201" s="4">
        <f t="shared" si="107"/>
        <v>0.392264252401556</v>
      </c>
      <c r="P201" s="4">
        <f t="shared" si="108"/>
        <v>0.6888043832560308</v>
      </c>
      <c r="Q201" s="4">
        <f t="shared" si="109"/>
        <v>0.5544766843060915</v>
      </c>
      <c r="R201" s="4">
        <f t="shared" si="110"/>
        <v>0.34070449167097455</v>
      </c>
      <c r="S201">
        <v>3.7957505140507197</v>
      </c>
    </row>
    <row r="202" spans="1:19" ht="12.75">
      <c r="A202">
        <v>2003</v>
      </c>
      <c r="B202" s="3">
        <f aca="true" t="shared" si="123" ref="B202:I202">B152*3.86120631/$S202</f>
        <v>15240.300017016327</v>
      </c>
      <c r="C202" s="3">
        <f t="shared" si="123"/>
        <v>3178.5000035489065</v>
      </c>
      <c r="D202" s="3">
        <f t="shared" si="123"/>
        <v>2363.400002638819</v>
      </c>
      <c r="E202" s="3">
        <f t="shared" si="123"/>
        <v>4446.2000049643375</v>
      </c>
      <c r="F202" s="3">
        <f t="shared" si="123"/>
        <v>815.2000009101994</v>
      </c>
      <c r="G202" s="3">
        <f t="shared" si="123"/>
        <v>182.70000020399092</v>
      </c>
      <c r="H202" s="3">
        <f t="shared" si="123"/>
        <v>633.1000007068783</v>
      </c>
      <c r="I202" s="3">
        <f t="shared" si="123"/>
        <v>26859.40002998946</v>
      </c>
      <c r="J202">
        <v>2003</v>
      </c>
      <c r="K202" s="4">
        <f t="shared" si="103"/>
        <v>0.5159768607021527</v>
      </c>
      <c r="L202" s="4">
        <f t="shared" si="104"/>
        <v>0.1701328592756377</v>
      </c>
      <c r="M202" s="4">
        <f t="shared" si="105"/>
        <v>2.278924733727295</v>
      </c>
      <c r="N202" s="4">
        <f t="shared" si="106"/>
        <v>0.13169925047778325</v>
      </c>
      <c r="O202" s="4">
        <f t="shared" si="107"/>
        <v>0.39708672131056993</v>
      </c>
      <c r="P202" s="4">
        <f t="shared" si="108"/>
        <v>0.7340909099105472</v>
      </c>
      <c r="Q202" s="4">
        <f t="shared" si="109"/>
        <v>0.5016632022233262</v>
      </c>
      <c r="R202" s="4">
        <f t="shared" si="110"/>
        <v>0.3690965567366319</v>
      </c>
      <c r="S202">
        <v>3.861206305688828</v>
      </c>
    </row>
    <row r="203" spans="2:18" ht="12.75">
      <c r="B203" s="1">
        <f aca="true" t="shared" si="124" ref="B203:I203">SUM(B191:B202)-SUM(B207:B218)</f>
        <v>104483.79432314317</v>
      </c>
      <c r="C203" s="1">
        <f t="shared" si="124"/>
        <v>16338.980268561205</v>
      </c>
      <c r="D203" s="1">
        <f t="shared" si="124"/>
        <v>15797.446166406951</v>
      </c>
      <c r="E203" s="1">
        <f t="shared" si="124"/>
        <v>20133.21230992576</v>
      </c>
      <c r="F203" s="1">
        <f t="shared" si="124"/>
        <v>4705.642490336913</v>
      </c>
      <c r="G203" s="1">
        <f t="shared" si="124"/>
        <v>1272.0405589217658</v>
      </c>
      <c r="H203" s="1">
        <f t="shared" si="124"/>
        <v>3768.697130624656</v>
      </c>
      <c r="I203" s="1">
        <f t="shared" si="124"/>
        <v>166499.79369146877</v>
      </c>
      <c r="J203" s="7">
        <f>(C203+E203+F203)/I203</f>
        <v>0.24731463118283598</v>
      </c>
      <c r="K203" s="4">
        <f aca="true" t="shared" si="125" ref="K203:R203">K202/K191</f>
        <v>1.2554414752745993</v>
      </c>
      <c r="L203" s="4">
        <f t="shared" si="125"/>
        <v>0.9751268390535808</v>
      </c>
      <c r="M203" s="4">
        <f t="shared" si="125"/>
        <v>1.5567480255935815</v>
      </c>
      <c r="N203" s="4">
        <f t="shared" si="125"/>
        <v>0.6692145959658216</v>
      </c>
      <c r="O203" s="4">
        <f t="shared" si="125"/>
        <v>1.0763488241770596</v>
      </c>
      <c r="P203" s="4">
        <f t="shared" si="125"/>
        <v>1.5752334843621114</v>
      </c>
      <c r="Q203" s="4">
        <f t="shared" si="125"/>
        <v>1.1529017426000772</v>
      </c>
      <c r="R203" s="4">
        <f t="shared" si="125"/>
        <v>1.1406655592104036</v>
      </c>
    </row>
    <row r="204" spans="1:19" ht="12.75">
      <c r="A204" t="s">
        <v>47</v>
      </c>
      <c r="B204" t="s">
        <v>0</v>
      </c>
      <c r="C204" t="s">
        <v>1</v>
      </c>
      <c r="D204" t="s">
        <v>2</v>
      </c>
      <c r="E204" t="s">
        <v>3</v>
      </c>
      <c r="F204" t="s">
        <v>4</v>
      </c>
      <c r="G204" t="s">
        <v>5</v>
      </c>
      <c r="H204" t="s">
        <v>6</v>
      </c>
      <c r="I204" t="s">
        <v>7</v>
      </c>
      <c r="J204" t="s">
        <v>33</v>
      </c>
      <c r="K204" s="4" t="s">
        <v>0</v>
      </c>
      <c r="L204" s="4" t="s">
        <v>1</v>
      </c>
      <c r="M204" s="4" t="s">
        <v>2</v>
      </c>
      <c r="N204" s="4" t="s">
        <v>3</v>
      </c>
      <c r="O204" s="4" t="s">
        <v>4</v>
      </c>
      <c r="P204" s="4" t="s">
        <v>5</v>
      </c>
      <c r="Q204" s="4" t="s">
        <v>6</v>
      </c>
      <c r="R204" s="4" t="s">
        <v>7</v>
      </c>
      <c r="S204" t="s">
        <v>31</v>
      </c>
    </row>
    <row r="205" spans="1:19" ht="12.75">
      <c r="A205">
        <v>1990</v>
      </c>
      <c r="B205" s="3">
        <f>B157*3.86120631/$S205</f>
        <v>3842.618190288809</v>
      </c>
      <c r="C205" s="3">
        <f aca="true" t="shared" si="126" ref="C205:I205">C157*3.86120631/$S205</f>
        <v>1233.2954836163556</v>
      </c>
      <c r="D205" s="3">
        <f t="shared" si="126"/>
        <v>52.973939592426945</v>
      </c>
      <c r="E205" s="3">
        <f t="shared" si="126"/>
        <v>2254.6952088630032</v>
      </c>
      <c r="F205" s="3">
        <f t="shared" si="126"/>
        <v>106.98404426245637</v>
      </c>
      <c r="G205" s="3">
        <f t="shared" si="126"/>
        <v>59.32045069274215</v>
      </c>
      <c r="H205" s="3">
        <f t="shared" si="126"/>
        <v>79.91423161009152</v>
      </c>
      <c r="I205" s="3">
        <f t="shared" si="126"/>
        <v>7629.801548925884</v>
      </c>
      <c r="J205">
        <v>1990</v>
      </c>
      <c r="K205" s="4">
        <f aca="true" t="shared" si="127" ref="K205:K217">K173+K189</f>
        <v>0.3664617243083992</v>
      </c>
      <c r="L205" s="4">
        <f aca="true" t="shared" si="128" ref="L205:R205">L173+L189</f>
        <v>0.1803815334720646</v>
      </c>
      <c r="M205" s="4">
        <f t="shared" si="128"/>
        <v>1.4331413152802324</v>
      </c>
      <c r="N205" s="4">
        <f t="shared" si="128"/>
        <v>0.23524784910011926</v>
      </c>
      <c r="O205" s="4">
        <f t="shared" si="128"/>
        <v>0.35045425676353686</v>
      </c>
      <c r="P205" s="4">
        <f t="shared" si="128"/>
        <v>0.42144538130463677</v>
      </c>
      <c r="Q205" s="4">
        <f t="shared" si="128"/>
        <v>0.47480369257211336</v>
      </c>
      <c r="R205" s="4">
        <f t="shared" si="128"/>
        <v>0.46549734370039847</v>
      </c>
      <c r="S205">
        <v>2.981151473612063</v>
      </c>
    </row>
    <row r="206" spans="1:19" ht="12.75">
      <c r="A206">
        <v>1991</v>
      </c>
      <c r="B206" s="3">
        <f aca="true" t="shared" si="129" ref="B206:I206">B158*3.86120631/$S206</f>
        <v>3879.283569171894</v>
      </c>
      <c r="C206" s="3">
        <f t="shared" si="129"/>
        <v>1199.4428283199957</v>
      </c>
      <c r="D206" s="3">
        <f t="shared" si="129"/>
        <v>86.26472951069698</v>
      </c>
      <c r="E206" s="3">
        <f t="shared" si="129"/>
        <v>2129.1988244686686</v>
      </c>
      <c r="F206" s="3">
        <f t="shared" si="129"/>
        <v>122.44833884101834</v>
      </c>
      <c r="G206" s="3">
        <f t="shared" si="129"/>
        <v>64.60464503268453</v>
      </c>
      <c r="H206" s="3">
        <f t="shared" si="129"/>
        <v>77.50053347913124</v>
      </c>
      <c r="I206" s="3">
        <f t="shared" si="129"/>
        <v>7558.743468824089</v>
      </c>
      <c r="J206">
        <v>1991</v>
      </c>
      <c r="K206" s="4">
        <f t="shared" si="127"/>
        <v>0.3801202139816797</v>
      </c>
      <c r="L206" s="4">
        <f aca="true" t="shared" si="130" ref="L206:R217">L174+L190</f>
        <v>0.16782357947154733</v>
      </c>
      <c r="M206" s="4">
        <f t="shared" si="130"/>
        <v>1.488093196549046</v>
      </c>
      <c r="N206" s="4">
        <f t="shared" si="130"/>
        <v>0.25663719925258965</v>
      </c>
      <c r="O206" s="4">
        <f t="shared" si="130"/>
        <v>0.36558461219284766</v>
      </c>
      <c r="P206" s="4">
        <f t="shared" si="130"/>
        <v>0.3974386332263141</v>
      </c>
      <c r="Q206" s="4">
        <f t="shared" si="130"/>
        <v>0.4775176575338139</v>
      </c>
      <c r="R206" s="4">
        <f t="shared" si="130"/>
        <v>0.49400399355380087</v>
      </c>
      <c r="S206">
        <v>3.0839616175462643</v>
      </c>
    </row>
    <row r="207" spans="1:19" ht="12.75">
      <c r="A207">
        <v>1992</v>
      </c>
      <c r="B207" s="3">
        <f aca="true" t="shared" si="131" ref="B207:I207">B159*3.86120631/$S207</f>
        <v>3747.2545002152556</v>
      </c>
      <c r="C207" s="3">
        <f t="shared" si="131"/>
        <v>1188.4437003592323</v>
      </c>
      <c r="D207" s="3">
        <f t="shared" si="131"/>
        <v>92.86056333082135</v>
      </c>
      <c r="E207" s="3">
        <f t="shared" si="131"/>
        <v>2242.251834622722</v>
      </c>
      <c r="F207" s="3">
        <f t="shared" si="131"/>
        <v>119.81217801786713</v>
      </c>
      <c r="G207" s="3">
        <f t="shared" si="131"/>
        <v>59.66107432996043</v>
      </c>
      <c r="H207" s="3">
        <f t="shared" si="131"/>
        <v>86.98021103546591</v>
      </c>
      <c r="I207" s="3">
        <f t="shared" si="131"/>
        <v>7537.2640619113245</v>
      </c>
      <c r="J207">
        <v>1992</v>
      </c>
      <c r="K207" s="4">
        <f t="shared" si="127"/>
        <v>0.48942091767838064</v>
      </c>
      <c r="L207" s="4">
        <f t="shared" si="130"/>
        <v>0.3937974997430372</v>
      </c>
      <c r="M207" s="4">
        <f t="shared" si="130"/>
        <v>1.6312037869818061</v>
      </c>
      <c r="N207" s="4">
        <f t="shared" si="130"/>
        <v>0.43116604748608156</v>
      </c>
      <c r="O207" s="4">
        <f t="shared" si="130"/>
        <v>1.2338114361985681</v>
      </c>
      <c r="P207" s="4">
        <f t="shared" si="130"/>
        <v>0.6802543222746821</v>
      </c>
      <c r="Q207" s="4">
        <f t="shared" si="130"/>
        <v>0.9000097700028933</v>
      </c>
      <c r="R207" s="4">
        <f t="shared" si="130"/>
        <v>0.4890612574031411</v>
      </c>
      <c r="S207">
        <v>3.1518163125428376</v>
      </c>
    </row>
    <row r="208" spans="1:19" ht="12.75">
      <c r="A208">
        <v>1993</v>
      </c>
      <c r="B208" s="3">
        <f aca="true" t="shared" si="132" ref="B208:I208">B160*3.86120631/$S208</f>
        <v>3726.215931579805</v>
      </c>
      <c r="C208" s="3">
        <f t="shared" si="132"/>
        <v>1190.1844771353342</v>
      </c>
      <c r="D208" s="3">
        <f t="shared" si="132"/>
        <v>112.26350818986228</v>
      </c>
      <c r="E208" s="3">
        <f t="shared" si="132"/>
        <v>2287.4735912637216</v>
      </c>
      <c r="F208" s="3">
        <f t="shared" si="132"/>
        <v>122.545363040052</v>
      </c>
      <c r="G208" s="3">
        <f t="shared" si="132"/>
        <v>62.647580715109505</v>
      </c>
      <c r="H208" s="3">
        <f t="shared" si="132"/>
        <v>91.58024203773641</v>
      </c>
      <c r="I208" s="3">
        <f t="shared" si="132"/>
        <v>7592.910693961621</v>
      </c>
      <c r="J208">
        <v>1993</v>
      </c>
      <c r="K208" s="4">
        <f t="shared" si="127"/>
        <v>0.5054710022420441</v>
      </c>
      <c r="L208" s="4">
        <f t="shared" si="130"/>
        <v>0.47167948830204875</v>
      </c>
      <c r="M208" s="4">
        <f t="shared" si="130"/>
        <v>1.6825124143455796</v>
      </c>
      <c r="N208" s="4">
        <f t="shared" si="130"/>
        <v>0.4273228743487508</v>
      </c>
      <c r="O208" s="4">
        <f t="shared" si="130"/>
        <v>1.1899682580204738</v>
      </c>
      <c r="P208" s="4">
        <f t="shared" si="130"/>
        <v>0.6251276173760826</v>
      </c>
      <c r="Q208" s="4">
        <f t="shared" si="130"/>
        <v>0.6848174838780625</v>
      </c>
      <c r="R208" s="4">
        <f t="shared" si="130"/>
        <v>0.5111596873683794</v>
      </c>
      <c r="S208">
        <v>3.22960932145305</v>
      </c>
    </row>
    <row r="209" spans="1:19" ht="12.75">
      <c r="A209">
        <v>1994</v>
      </c>
      <c r="B209" s="3">
        <f aca="true" t="shared" si="133" ref="B209:I209">B161*3.86120631/$S209</f>
        <v>3802.671015878553</v>
      </c>
      <c r="C209" s="3">
        <f t="shared" si="133"/>
        <v>1267.4789897824467</v>
      </c>
      <c r="D209" s="3">
        <f t="shared" si="133"/>
        <v>199.75871439005044</v>
      </c>
      <c r="E209" s="3">
        <f t="shared" si="133"/>
        <v>2312.028658584785</v>
      </c>
      <c r="F209" s="3">
        <f t="shared" si="133"/>
        <v>158.09843183418755</v>
      </c>
      <c r="G209" s="3">
        <f t="shared" si="133"/>
        <v>63.77767975546427</v>
      </c>
      <c r="H209" s="3">
        <f t="shared" si="133"/>
        <v>102.27833413995555</v>
      </c>
      <c r="I209" s="3">
        <f t="shared" si="133"/>
        <v>7906.091824365442</v>
      </c>
      <c r="J209">
        <v>1994</v>
      </c>
      <c r="K209" s="4">
        <f t="shared" si="127"/>
        <v>0.5198002944300186</v>
      </c>
      <c r="L209" s="4">
        <f t="shared" si="130"/>
        <v>0.37774981347744707</v>
      </c>
      <c r="M209" s="4">
        <f t="shared" si="130"/>
        <v>1.7671121546415665</v>
      </c>
      <c r="N209" s="4">
        <f t="shared" si="130"/>
        <v>0.42568474363707054</v>
      </c>
      <c r="O209" s="4">
        <f t="shared" si="130"/>
        <v>1.154498435477836</v>
      </c>
      <c r="P209" s="4">
        <f t="shared" si="130"/>
        <v>0.8498267095905456</v>
      </c>
      <c r="Q209" s="4">
        <f t="shared" si="130"/>
        <v>0.811313737770898</v>
      </c>
      <c r="R209" s="4">
        <f t="shared" si="130"/>
        <v>0.5024624570430715</v>
      </c>
      <c r="S209">
        <v>3.2995202193283073</v>
      </c>
    </row>
    <row r="210" spans="1:19" ht="12.75">
      <c r="A210">
        <v>1995</v>
      </c>
      <c r="B210" s="3">
        <f aca="true" t="shared" si="134" ref="B210:I210">B162*3.86120631/$S210</f>
        <v>3767.7398210938936</v>
      </c>
      <c r="C210" s="3">
        <f t="shared" si="134"/>
        <v>1235.014497818408</v>
      </c>
      <c r="D210" s="3">
        <f t="shared" si="134"/>
        <v>167.6868872675945</v>
      </c>
      <c r="E210" s="3">
        <f t="shared" si="134"/>
        <v>2313.2308672827016</v>
      </c>
      <c r="F210" s="3">
        <f t="shared" si="134"/>
        <v>144.99242132160427</v>
      </c>
      <c r="G210" s="3">
        <f t="shared" si="134"/>
        <v>61.893998034518816</v>
      </c>
      <c r="H210" s="3">
        <f t="shared" si="134"/>
        <v>104.53208556940956</v>
      </c>
      <c r="I210" s="3">
        <f t="shared" si="134"/>
        <v>7795.090578388129</v>
      </c>
      <c r="J210">
        <v>1995</v>
      </c>
      <c r="K210" s="4">
        <f t="shared" si="127"/>
        <v>0.5533032474279673</v>
      </c>
      <c r="L210" s="4">
        <f t="shared" si="130"/>
        <v>0.3924752615856272</v>
      </c>
      <c r="M210" s="4">
        <f t="shared" si="130"/>
        <v>1.7755484273554833</v>
      </c>
      <c r="N210" s="4">
        <f t="shared" si="130"/>
        <v>0.44127965402504776</v>
      </c>
      <c r="O210" s="4">
        <f t="shared" si="130"/>
        <v>1.2501414762355436</v>
      </c>
      <c r="P210" s="4">
        <f t="shared" si="130"/>
        <v>0.6153849675842433</v>
      </c>
      <c r="Q210" s="4">
        <f t="shared" si="130"/>
        <v>0.7036243540023125</v>
      </c>
      <c r="R210" s="4">
        <f t="shared" si="130"/>
        <v>0.5262783050655826</v>
      </c>
      <c r="S210">
        <v>3.368745716244003</v>
      </c>
    </row>
    <row r="211" spans="1:19" ht="12.75">
      <c r="A211">
        <v>1996</v>
      </c>
      <c r="B211" s="3">
        <f aca="true" t="shared" si="135" ref="B211:I211">B163*3.86120631/$S211</f>
        <v>3951.656859331341</v>
      </c>
      <c r="C211" s="3">
        <f t="shared" si="135"/>
        <v>1287.9141103982884</v>
      </c>
      <c r="D211" s="3">
        <f t="shared" si="135"/>
        <v>176.39116962420695</v>
      </c>
      <c r="E211" s="3">
        <f t="shared" si="135"/>
        <v>2609.8922898827054</v>
      </c>
      <c r="F211" s="3">
        <f t="shared" si="135"/>
        <v>162.11349050229853</v>
      </c>
      <c r="G211" s="3">
        <f t="shared" si="135"/>
        <v>61.49520062743226</v>
      </c>
      <c r="H211" s="3">
        <f t="shared" si="135"/>
        <v>88.13937347697787</v>
      </c>
      <c r="I211" s="3">
        <f t="shared" si="135"/>
        <v>8337.602493843251</v>
      </c>
      <c r="J211">
        <v>1996</v>
      </c>
      <c r="K211" s="4">
        <f t="shared" si="127"/>
        <v>0.5354736056086193</v>
      </c>
      <c r="L211" s="4">
        <f t="shared" si="130"/>
        <v>0.38213745871774696</v>
      </c>
      <c r="M211" s="4">
        <f t="shared" si="130"/>
        <v>1.9449464705509225</v>
      </c>
      <c r="N211" s="4">
        <f t="shared" si="130"/>
        <v>0.32258383543731695</v>
      </c>
      <c r="O211" s="4">
        <f t="shared" si="130"/>
        <v>1.347779828414378</v>
      </c>
      <c r="P211" s="4">
        <f t="shared" si="130"/>
        <v>0.6054938381466631</v>
      </c>
      <c r="Q211" s="4">
        <f t="shared" si="130"/>
        <v>0.7154846762347591</v>
      </c>
      <c r="R211" s="4">
        <f t="shared" si="130"/>
        <v>0.4892768936194382</v>
      </c>
      <c r="S211">
        <v>3.4345442083618916</v>
      </c>
    </row>
    <row r="212" spans="1:19" ht="12.75">
      <c r="A212">
        <v>1997</v>
      </c>
      <c r="B212" s="3">
        <f aca="true" t="shared" si="136" ref="B212:I212">B164*3.86120631/$S212</f>
        <v>3925.3557231450377</v>
      </c>
      <c r="C212" s="3">
        <f t="shared" si="136"/>
        <v>1299.257659108324</v>
      </c>
      <c r="D212" s="3">
        <f t="shared" si="136"/>
        <v>188.00399550956053</v>
      </c>
      <c r="E212" s="3">
        <f t="shared" si="136"/>
        <v>2593.771085935598</v>
      </c>
      <c r="F212" s="3">
        <f t="shared" si="136"/>
        <v>152.91874282643832</v>
      </c>
      <c r="G212" s="3">
        <f t="shared" si="136"/>
        <v>62.77832948646709</v>
      </c>
      <c r="H212" s="3">
        <f t="shared" si="136"/>
        <v>103.15946936704172</v>
      </c>
      <c r="I212" s="3">
        <f t="shared" si="136"/>
        <v>8325.245005378467</v>
      </c>
      <c r="J212">
        <v>1997</v>
      </c>
      <c r="K212" s="4">
        <f t="shared" si="127"/>
        <v>0.5520882711101571</v>
      </c>
      <c r="L212" s="4">
        <f t="shared" si="130"/>
        <v>0.40052974522492457</v>
      </c>
      <c r="M212" s="4">
        <f t="shared" si="130"/>
        <v>1.803633554260566</v>
      </c>
      <c r="N212" s="4">
        <f t="shared" si="130"/>
        <v>0.3174578200903191</v>
      </c>
      <c r="O212" s="4">
        <f t="shared" si="130"/>
        <v>1.2902862044678736</v>
      </c>
      <c r="P212" s="4">
        <f t="shared" si="130"/>
        <v>0.8020887355929904</v>
      </c>
      <c r="Q212" s="4">
        <f t="shared" si="130"/>
        <v>0.7703199420879588</v>
      </c>
      <c r="R212" s="4">
        <f t="shared" si="130"/>
        <v>0.5013715688168936</v>
      </c>
      <c r="S212">
        <v>3.4996572995202193</v>
      </c>
    </row>
    <row r="213" spans="1:19" ht="12.75">
      <c r="A213">
        <v>1998</v>
      </c>
      <c r="B213" s="3">
        <f aca="true" t="shared" si="137" ref="B213:I213">B165*3.86120631/$S213</f>
        <v>4349.859784311211</v>
      </c>
      <c r="C213" s="3">
        <f t="shared" si="137"/>
        <v>1367.9955906162136</v>
      </c>
      <c r="D213" s="3">
        <f t="shared" si="137"/>
        <v>154.2155641110534</v>
      </c>
      <c r="E213" s="3">
        <f t="shared" si="137"/>
        <v>2503.8504380829268</v>
      </c>
      <c r="F213" s="3">
        <f t="shared" si="137"/>
        <v>163.15243779098722</v>
      </c>
      <c r="G213" s="3">
        <f t="shared" si="137"/>
        <v>60.269404207358676</v>
      </c>
      <c r="H213" s="3">
        <f t="shared" si="137"/>
        <v>86.42610766082356</v>
      </c>
      <c r="I213" s="3">
        <f t="shared" si="137"/>
        <v>8685.769326780575</v>
      </c>
      <c r="J213">
        <v>1998</v>
      </c>
      <c r="K213" s="4">
        <f t="shared" si="127"/>
        <v>0.5482822748699645</v>
      </c>
      <c r="L213" s="4">
        <f t="shared" si="130"/>
        <v>0.3139866229123992</v>
      </c>
      <c r="M213" s="4">
        <f t="shared" si="130"/>
        <v>2.069107936449258</v>
      </c>
      <c r="N213" s="4">
        <f t="shared" si="130"/>
        <v>0.3178913914908441</v>
      </c>
      <c r="O213" s="4">
        <f t="shared" si="130"/>
        <v>1.273148941364904</v>
      </c>
      <c r="P213" s="4">
        <f t="shared" si="130"/>
        <v>0.9473421443081834</v>
      </c>
      <c r="Q213" s="4">
        <f t="shared" si="130"/>
        <v>0.677939048691845</v>
      </c>
      <c r="R213" s="4">
        <f t="shared" si="130"/>
        <v>0.48559989905406864</v>
      </c>
      <c r="S213">
        <v>3.542837559972584</v>
      </c>
    </row>
    <row r="214" spans="1:19" ht="12.75">
      <c r="A214">
        <v>1999</v>
      </c>
      <c r="B214" s="3">
        <f aca="true" t="shared" si="138" ref="B214:I214">B166*3.86120631/$S214</f>
        <v>4487.238867931079</v>
      </c>
      <c r="C214" s="3">
        <f t="shared" si="138"/>
        <v>1406.5747320865637</v>
      </c>
      <c r="D214" s="3">
        <f t="shared" si="138"/>
        <v>170.4613375937411</v>
      </c>
      <c r="E214" s="3">
        <f t="shared" si="138"/>
        <v>2497.054386075276</v>
      </c>
      <c r="F214" s="3">
        <f t="shared" si="138"/>
        <v>175.72779758245065</v>
      </c>
      <c r="G214" s="3">
        <f t="shared" si="138"/>
        <v>63.94987129147286</v>
      </c>
      <c r="H214" s="3">
        <f t="shared" si="138"/>
        <v>100.81509121243955</v>
      </c>
      <c r="I214" s="3">
        <f t="shared" si="138"/>
        <v>8901.82208377302</v>
      </c>
      <c r="J214">
        <v>1999</v>
      </c>
      <c r="K214" s="4">
        <f t="shared" si="127"/>
        <v>0.5467859146254558</v>
      </c>
      <c r="L214" s="4">
        <f t="shared" si="130"/>
        <v>0.3541184106354994</v>
      </c>
      <c r="M214" s="4">
        <f t="shared" si="130"/>
        <v>1.8279323810499453</v>
      </c>
      <c r="N214" s="4">
        <f t="shared" si="130"/>
        <v>0.33961360336431</v>
      </c>
      <c r="O214" s="4">
        <f t="shared" si="130"/>
        <v>1.2360059157175427</v>
      </c>
      <c r="P214" s="4">
        <f t="shared" si="130"/>
        <v>1.1395061551168744</v>
      </c>
      <c r="Q214" s="4">
        <f t="shared" si="130"/>
        <v>0.6688794641288884</v>
      </c>
      <c r="R214" s="4">
        <f t="shared" si="130"/>
        <v>0.49698474443219165</v>
      </c>
      <c r="S214">
        <v>3.5925291295407815</v>
      </c>
    </row>
    <row r="215" spans="1:19" ht="12.75">
      <c r="A215">
        <v>2000</v>
      </c>
      <c r="B215" s="3">
        <f aca="true" t="shared" si="139" ref="B215:I215">B167*3.86120631/$S215</f>
        <v>4602.199267647851</v>
      </c>
      <c r="C215" s="3">
        <f t="shared" si="139"/>
        <v>1445.8194751019853</v>
      </c>
      <c r="D215" s="3">
        <f t="shared" si="139"/>
        <v>180.49077690055339</v>
      </c>
      <c r="E215" s="3">
        <f t="shared" si="139"/>
        <v>2611.3313042599298</v>
      </c>
      <c r="F215" s="3">
        <f t="shared" si="139"/>
        <v>190.58816302086404</v>
      </c>
      <c r="G215" s="3">
        <f t="shared" si="139"/>
        <v>62.58275772484223</v>
      </c>
      <c r="H215" s="3">
        <f t="shared" si="139"/>
        <v>105.91737315784223</v>
      </c>
      <c r="I215" s="3">
        <f t="shared" si="139"/>
        <v>9198.929117813868</v>
      </c>
      <c r="J215">
        <v>2000</v>
      </c>
      <c r="K215" s="4">
        <f t="shared" si="127"/>
        <v>0.5862679241179515</v>
      </c>
      <c r="L215" s="4">
        <f t="shared" si="130"/>
        <v>0.34615121930468373</v>
      </c>
      <c r="M215" s="4">
        <f t="shared" si="130"/>
        <v>2.215823645168992</v>
      </c>
      <c r="N215" s="4">
        <f t="shared" si="130"/>
        <v>0.3267193785301997</v>
      </c>
      <c r="O215" s="4">
        <f t="shared" si="130"/>
        <v>1.2953720210268278</v>
      </c>
      <c r="P215" s="4">
        <f t="shared" si="130"/>
        <v>1.4626747472455248</v>
      </c>
      <c r="Q215" s="4">
        <f t="shared" si="130"/>
        <v>0.728033863525136</v>
      </c>
      <c r="R215" s="4">
        <f t="shared" si="130"/>
        <v>0.5182639761393097</v>
      </c>
      <c r="S215">
        <v>3.6710075394105552</v>
      </c>
    </row>
    <row r="216" spans="1:19" ht="12.75">
      <c r="A216">
        <v>2001</v>
      </c>
      <c r="B216" s="3">
        <f aca="true" t="shared" si="140" ref="B216:I216">B168*3.86120631/$S216</f>
        <v>4465.696775364564</v>
      </c>
      <c r="C216" s="3">
        <f t="shared" si="140"/>
        <v>1474.6936788663434</v>
      </c>
      <c r="D216" s="3">
        <f t="shared" si="140"/>
        <v>186.04080260946782</v>
      </c>
      <c r="E216" s="3">
        <f t="shared" si="140"/>
        <v>2595.9610836845077</v>
      </c>
      <c r="F216" s="3">
        <f t="shared" si="140"/>
        <v>208.89870838462556</v>
      </c>
      <c r="G216" s="3">
        <f t="shared" si="140"/>
        <v>60.988582673627185</v>
      </c>
      <c r="H216" s="3">
        <f t="shared" si="140"/>
        <v>121.25965260991758</v>
      </c>
      <c r="I216" s="3">
        <f t="shared" si="140"/>
        <v>9113.539284193053</v>
      </c>
      <c r="J216">
        <v>2001</v>
      </c>
      <c r="K216" s="4">
        <f t="shared" si="127"/>
        <v>0.5918872668285976</v>
      </c>
      <c r="L216" s="4">
        <f t="shared" si="130"/>
        <v>0.3986384654307115</v>
      </c>
      <c r="M216" s="4">
        <f t="shared" si="130"/>
        <v>2.069817445299864</v>
      </c>
      <c r="N216" s="4">
        <f t="shared" si="130"/>
        <v>0.3726155863444187</v>
      </c>
      <c r="O216" s="4">
        <f t="shared" si="130"/>
        <v>1.3713987362597806</v>
      </c>
      <c r="P216" s="4">
        <f t="shared" si="130"/>
        <v>1.4838097631556089</v>
      </c>
      <c r="Q216" s="4">
        <f t="shared" si="130"/>
        <v>0.6578112030150884</v>
      </c>
      <c r="R216" s="4">
        <f t="shared" si="130"/>
        <v>0.5440408887469225</v>
      </c>
      <c r="S216">
        <v>3.766963673749143</v>
      </c>
    </row>
    <row r="217" spans="1:19" ht="12.75">
      <c r="A217">
        <v>2002</v>
      </c>
      <c r="B217" s="3">
        <f aca="true" t="shared" si="141" ref="B217:I217">B169*3.86120631/$S217</f>
        <v>4177.009340163958</v>
      </c>
      <c r="C217" s="3">
        <f t="shared" si="141"/>
        <v>1472.3596802282677</v>
      </c>
      <c r="D217" s="3">
        <f t="shared" si="141"/>
        <v>196.83680953721833</v>
      </c>
      <c r="E217" s="3">
        <f t="shared" si="141"/>
        <v>2535.481900627993</v>
      </c>
      <c r="F217" s="3">
        <f t="shared" si="141"/>
        <v>229.99898003289434</v>
      </c>
      <c r="G217" s="3">
        <f t="shared" si="141"/>
        <v>60.424322927704225</v>
      </c>
      <c r="H217" s="3">
        <f t="shared" si="141"/>
        <v>125.93486832407042</v>
      </c>
      <c r="I217" s="3">
        <f t="shared" si="141"/>
        <v>8798.045901842106</v>
      </c>
      <c r="J217">
        <v>2002</v>
      </c>
      <c r="K217" s="4">
        <f t="shared" si="127"/>
        <v>0.627486294870155</v>
      </c>
      <c r="L217" s="4">
        <f t="shared" si="130"/>
        <v>0.4210475998994626</v>
      </c>
      <c r="M217" s="4">
        <f t="shared" si="130"/>
        <v>2.354449946044392</v>
      </c>
      <c r="N217" s="4">
        <f t="shared" si="130"/>
        <v>0.47196928161226626</v>
      </c>
      <c r="O217" s="4">
        <f t="shared" si="130"/>
        <v>1.616580512839951</v>
      </c>
      <c r="P217" s="4">
        <f t="shared" si="130"/>
        <v>1.7038845270017604</v>
      </c>
      <c r="Q217" s="4">
        <f t="shared" si="130"/>
        <v>0.8714756505024142</v>
      </c>
      <c r="R217" s="4">
        <f t="shared" si="130"/>
        <v>0.6111529304938432</v>
      </c>
      <c r="S217">
        <v>3.7957505140507197</v>
      </c>
    </row>
    <row r="218" spans="1:19" ht="12.75">
      <c r="A218">
        <v>2003</v>
      </c>
      <c r="B218" s="3">
        <f aca="true" t="shared" si="142" ref="B218:I218">B170*3.86120631/$S218</f>
        <v>4269.600004767158</v>
      </c>
      <c r="C218" s="3">
        <f t="shared" si="142"/>
        <v>1552.2000017330856</v>
      </c>
      <c r="D218" s="3">
        <f t="shared" si="142"/>
        <v>244.00000027243453</v>
      </c>
      <c r="E218" s="3">
        <f t="shared" si="142"/>
        <v>2654.3000029636187</v>
      </c>
      <c r="F218" s="3">
        <f t="shared" si="142"/>
        <v>229.10000025579816</v>
      </c>
      <c r="G218" s="3">
        <f t="shared" si="142"/>
        <v>53.500000059734624</v>
      </c>
      <c r="H218" s="3">
        <f t="shared" si="142"/>
        <v>150.5000001680385</v>
      </c>
      <c r="I218" s="3">
        <f t="shared" si="142"/>
        <v>9153.100010219756</v>
      </c>
      <c r="J218">
        <v>2003</v>
      </c>
      <c r="K218" s="4">
        <f aca="true" t="shared" si="143" ref="K218:R218">K186+K202</f>
        <v>0.668441351512964</v>
      </c>
      <c r="L218" s="4">
        <f t="shared" si="143"/>
        <v>0.42949053296201845</v>
      </c>
      <c r="M218" s="4">
        <f t="shared" si="143"/>
        <v>2.538924734017594</v>
      </c>
      <c r="N218" s="4">
        <f t="shared" si="143"/>
        <v>0.45780538049057656</v>
      </c>
      <c r="O218" s="4">
        <f t="shared" si="143"/>
        <v>1.972357725779442</v>
      </c>
      <c r="P218" s="4">
        <f t="shared" si="143"/>
        <v>1.4090909106642082</v>
      </c>
      <c r="Q218" s="4">
        <f t="shared" si="143"/>
        <v>0.9169438679676668</v>
      </c>
      <c r="R218" s="4">
        <f t="shared" si="143"/>
        <v>0.6451575926489661</v>
      </c>
      <c r="S218">
        <v>3.861206305688828</v>
      </c>
    </row>
    <row r="219" spans="2:18" ht="12.75">
      <c r="B219" s="3"/>
      <c r="C219" s="3"/>
      <c r="D219" s="3"/>
      <c r="E219" s="3"/>
      <c r="F219" s="3"/>
      <c r="G219" s="3"/>
      <c r="H219" s="3"/>
      <c r="I219" s="3"/>
      <c r="K219" s="4">
        <f aca="true" t="shared" si="144" ref="K219:R219">K218/K207</f>
        <v>1.3657801033183983</v>
      </c>
      <c r="L219" s="4">
        <f t="shared" si="144"/>
        <v>1.0906380392010409</v>
      </c>
      <c r="M219" s="4">
        <f t="shared" si="144"/>
        <v>1.5564730503202984</v>
      </c>
      <c r="N219" s="4">
        <f t="shared" si="144"/>
        <v>1.0617843941094525</v>
      </c>
      <c r="O219" s="4">
        <f t="shared" si="144"/>
        <v>1.598589272163314</v>
      </c>
      <c r="P219" s="4">
        <f t="shared" si="144"/>
        <v>2.0714177984968787</v>
      </c>
      <c r="Q219" s="4">
        <f t="shared" si="144"/>
        <v>1.0188154601529704</v>
      </c>
      <c r="R219" s="4">
        <f t="shared" si="144"/>
        <v>1.3191754261514774</v>
      </c>
    </row>
    <row r="220" spans="1:19" ht="12.75">
      <c r="A220" t="s">
        <v>48</v>
      </c>
      <c r="B220" t="s">
        <v>0</v>
      </c>
      <c r="C220" t="s">
        <v>1</v>
      </c>
      <c r="D220" t="s">
        <v>2</v>
      </c>
      <c r="E220" t="s">
        <v>3</v>
      </c>
      <c r="F220" t="s">
        <v>4</v>
      </c>
      <c r="G220" t="s">
        <v>5</v>
      </c>
      <c r="H220" t="s">
        <v>6</v>
      </c>
      <c r="I220" t="s">
        <v>7</v>
      </c>
      <c r="J220" t="s">
        <v>36</v>
      </c>
      <c r="K220" t="s">
        <v>0</v>
      </c>
      <c r="L220" t="s">
        <v>1</v>
      </c>
      <c r="M220" t="s">
        <v>2</v>
      </c>
      <c r="N220" t="s">
        <v>3</v>
      </c>
      <c r="O220" t="s">
        <v>4</v>
      </c>
      <c r="P220" t="s">
        <v>5</v>
      </c>
      <c r="Q220" t="s">
        <v>6</v>
      </c>
      <c r="R220" t="s">
        <v>7</v>
      </c>
      <c r="S220" t="s">
        <v>31</v>
      </c>
    </row>
    <row r="221" spans="1:19" ht="12.75">
      <c r="A221">
        <v>1990</v>
      </c>
      <c r="B221" s="1">
        <f aca="true" t="shared" si="145" ref="B221:B234">B123+B139-B157</f>
        <v>5936.3</v>
      </c>
      <c r="C221" s="1">
        <f aca="true" t="shared" si="146" ref="C221:I221">C123+C139-C157</f>
        <v>986.3</v>
      </c>
      <c r="D221" s="1">
        <f t="shared" si="146"/>
        <v>476.9</v>
      </c>
      <c r="E221" s="1">
        <f t="shared" si="146"/>
        <v>2084.2</v>
      </c>
      <c r="F221" s="1">
        <f t="shared" si="146"/>
        <v>154.5</v>
      </c>
      <c r="G221" s="1">
        <f t="shared" si="146"/>
        <v>62.8</v>
      </c>
      <c r="H221" s="1">
        <f t="shared" si="146"/>
        <v>150.3</v>
      </c>
      <c r="I221" s="1">
        <f t="shared" si="146"/>
        <v>14786.8</v>
      </c>
      <c r="J221">
        <v>1990</v>
      </c>
      <c r="K221" s="1">
        <f>B221*3.86120631/$S221</f>
        <v>7688.733437714525</v>
      </c>
      <c r="L221" s="1">
        <f aca="true" t="shared" si="147" ref="L221:R234">C221*3.86120631/$S221</f>
        <v>1277.4620200491613</v>
      </c>
      <c r="M221" s="1">
        <f t="shared" si="147"/>
        <v>617.6839068857802</v>
      </c>
      <c r="N221" s="1">
        <f t="shared" si="147"/>
        <v>2699.469068423869</v>
      </c>
      <c r="O221" s="1">
        <f t="shared" si="147"/>
        <v>200.10938061197953</v>
      </c>
      <c r="P221" s="1">
        <f t="shared" si="147"/>
        <v>81.3389585917949</v>
      </c>
      <c r="Q221" s="1">
        <f t="shared" si="147"/>
        <v>194.6695139545665</v>
      </c>
      <c r="R221" s="1">
        <f t="shared" si="147"/>
        <v>19151.957211865494</v>
      </c>
      <c r="S221">
        <v>2.981151473612063</v>
      </c>
    </row>
    <row r="222" spans="1:19" ht="12.75">
      <c r="A222">
        <v>1991</v>
      </c>
      <c r="B222" s="1">
        <f t="shared" si="145"/>
        <v>6403</v>
      </c>
      <c r="C222" s="1">
        <f aca="true" t="shared" si="148" ref="C222:I234">C124+C140-C158</f>
        <v>984.4000000000001</v>
      </c>
      <c r="D222" s="1">
        <f t="shared" si="148"/>
        <v>539.6</v>
      </c>
      <c r="E222" s="1">
        <f t="shared" si="148"/>
        <v>2158</v>
      </c>
      <c r="F222" s="1">
        <f t="shared" si="148"/>
        <v>193.3</v>
      </c>
      <c r="G222" s="1">
        <f t="shared" si="148"/>
        <v>61.9</v>
      </c>
      <c r="H222" s="1">
        <f t="shared" si="148"/>
        <v>164</v>
      </c>
      <c r="I222" s="1">
        <f t="shared" si="148"/>
        <v>16059.900000000001</v>
      </c>
      <c r="J222">
        <v>1991</v>
      </c>
      <c r="K222" s="1">
        <f aca="true" t="shared" si="149" ref="K222:K234">B222*3.86120631/$S222</f>
        <v>8016.735312873624</v>
      </c>
      <c r="L222" s="1">
        <f t="shared" si="147"/>
        <v>1232.4963676390437</v>
      </c>
      <c r="M222" s="1">
        <f t="shared" si="147"/>
        <v>675.5943112332669</v>
      </c>
      <c r="N222" s="1">
        <f t="shared" si="147"/>
        <v>2701.8764337312637</v>
      </c>
      <c r="O222" s="1">
        <f t="shared" si="147"/>
        <v>242.01701327166512</v>
      </c>
      <c r="P222" s="1">
        <f t="shared" si="147"/>
        <v>77.50053347913124</v>
      </c>
      <c r="Q222" s="1">
        <f t="shared" si="147"/>
        <v>205.33259273953996</v>
      </c>
      <c r="R222" s="1">
        <f t="shared" si="147"/>
        <v>20107.444549620355</v>
      </c>
      <c r="S222">
        <v>3.0839616175462643</v>
      </c>
    </row>
    <row r="223" spans="1:19" ht="12.75">
      <c r="A223">
        <v>1992</v>
      </c>
      <c r="B223" s="1">
        <f t="shared" si="145"/>
        <v>8124.3</v>
      </c>
      <c r="C223" s="1">
        <f t="shared" si="148"/>
        <v>2353</v>
      </c>
      <c r="D223" s="1">
        <f t="shared" si="148"/>
        <v>659.1</v>
      </c>
      <c r="E223" s="1">
        <f t="shared" si="148"/>
        <v>3778.8999999999996</v>
      </c>
      <c r="F223" s="1">
        <f t="shared" si="148"/>
        <v>706</v>
      </c>
      <c r="G223" s="1">
        <f t="shared" si="148"/>
        <v>110.49999999999999</v>
      </c>
      <c r="H223" s="1">
        <f t="shared" si="148"/>
        <v>332.8</v>
      </c>
      <c r="I223" s="1">
        <f t="shared" si="148"/>
        <v>16064.600000000002</v>
      </c>
      <c r="J223">
        <v>1992</v>
      </c>
      <c r="K223" s="1">
        <f t="shared" si="149"/>
        <v>9952.863781907547</v>
      </c>
      <c r="L223" s="1">
        <f t="shared" si="147"/>
        <v>2882.5976981190324</v>
      </c>
      <c r="M223" s="1">
        <f t="shared" si="147"/>
        <v>807.4458745559941</v>
      </c>
      <c r="N223" s="1">
        <f t="shared" si="147"/>
        <v>4629.429851858057</v>
      </c>
      <c r="O223" s="1">
        <f t="shared" si="147"/>
        <v>864.9018167751963</v>
      </c>
      <c r="P223" s="1">
        <f t="shared" si="147"/>
        <v>135.37061013266174</v>
      </c>
      <c r="Q223" s="1">
        <f t="shared" si="147"/>
        <v>407.70442581131067</v>
      </c>
      <c r="R223" s="1">
        <f t="shared" si="147"/>
        <v>19680.314059159802</v>
      </c>
      <c r="S223">
        <v>3.1518163125428376</v>
      </c>
    </row>
    <row r="224" spans="1:19" ht="12.75">
      <c r="A224">
        <v>1993</v>
      </c>
      <c r="B224" s="1">
        <f t="shared" si="145"/>
        <v>8560.2</v>
      </c>
      <c r="C224" s="1">
        <f t="shared" si="148"/>
        <v>2738</v>
      </c>
      <c r="D224" s="1">
        <f t="shared" si="148"/>
        <v>790.9</v>
      </c>
      <c r="E224" s="1">
        <f t="shared" si="148"/>
        <v>3656.8</v>
      </c>
      <c r="F224" s="1">
        <f t="shared" si="148"/>
        <v>701.7</v>
      </c>
      <c r="G224" s="1">
        <f t="shared" si="148"/>
        <v>98.30000000000001</v>
      </c>
      <c r="H224" s="1">
        <f t="shared" si="148"/>
        <v>292.70000000000005</v>
      </c>
      <c r="I224" s="1">
        <f t="shared" si="148"/>
        <v>16838.5</v>
      </c>
      <c r="J224">
        <v>1993</v>
      </c>
      <c r="K224" s="1">
        <f t="shared" si="149"/>
        <v>10234.271382394665</v>
      </c>
      <c r="L224" s="1">
        <f t="shared" si="147"/>
        <v>3273.4556488162184</v>
      </c>
      <c r="M224" s="1">
        <f t="shared" si="147"/>
        <v>945.5719768622158</v>
      </c>
      <c r="N224" s="1">
        <f t="shared" si="147"/>
        <v>4371.94032746207</v>
      </c>
      <c r="O224" s="1">
        <f t="shared" si="147"/>
        <v>838.9276219044341</v>
      </c>
      <c r="P224" s="1">
        <f t="shared" si="147"/>
        <v>117.52399206670354</v>
      </c>
      <c r="Q224" s="1">
        <f t="shared" si="147"/>
        <v>349.94173426169004</v>
      </c>
      <c r="R224" s="1">
        <f t="shared" si="147"/>
        <v>20131.51312731625</v>
      </c>
      <c r="S224">
        <v>3.22960932145305</v>
      </c>
    </row>
    <row r="225" spans="1:19" ht="12.75">
      <c r="A225">
        <v>1994</v>
      </c>
      <c r="B225" s="1">
        <f t="shared" si="145"/>
        <v>8364.9</v>
      </c>
      <c r="C225" s="1">
        <f t="shared" si="148"/>
        <v>2581.1000000000004</v>
      </c>
      <c r="D225" s="1">
        <f t="shared" si="148"/>
        <v>871.3</v>
      </c>
      <c r="E225" s="1">
        <f t="shared" si="148"/>
        <v>3880.5999999999995</v>
      </c>
      <c r="F225" s="1">
        <f t="shared" si="148"/>
        <v>821.8000000000001</v>
      </c>
      <c r="G225" s="1">
        <f t="shared" si="148"/>
        <v>135.8</v>
      </c>
      <c r="H225" s="1">
        <f t="shared" si="148"/>
        <v>341.1</v>
      </c>
      <c r="I225" s="1">
        <f t="shared" si="148"/>
        <v>16996.600000000002</v>
      </c>
      <c r="J225">
        <v>1994</v>
      </c>
      <c r="K225" s="1">
        <f t="shared" si="149"/>
        <v>9788.87914470611</v>
      </c>
      <c r="L225" s="1">
        <f t="shared" si="147"/>
        <v>3020.4875085656668</v>
      </c>
      <c r="M225" s="1">
        <f t="shared" si="147"/>
        <v>1019.6237132281838</v>
      </c>
      <c r="N225" s="1">
        <f t="shared" si="147"/>
        <v>4541.204845120268</v>
      </c>
      <c r="O225" s="1">
        <f t="shared" si="147"/>
        <v>961.6971967530375</v>
      </c>
      <c r="P225" s="1">
        <f t="shared" si="147"/>
        <v>158.91759469343208</v>
      </c>
      <c r="Q225" s="1">
        <f t="shared" si="147"/>
        <v>399.16635898328184</v>
      </c>
      <c r="R225" s="1">
        <f t="shared" si="147"/>
        <v>19889.97636204998</v>
      </c>
      <c r="S225">
        <v>3.2995202193283073</v>
      </c>
    </row>
    <row r="226" spans="1:19" ht="12.75">
      <c r="A226">
        <v>1995</v>
      </c>
      <c r="B226" s="1">
        <f t="shared" si="145"/>
        <v>9084.099999999999</v>
      </c>
      <c r="C226" s="1">
        <f t="shared" si="148"/>
        <v>2822.8999999999996</v>
      </c>
      <c r="D226" s="1">
        <f t="shared" si="148"/>
        <v>940.3</v>
      </c>
      <c r="E226" s="1">
        <f t="shared" si="148"/>
        <v>4065.2</v>
      </c>
      <c r="F226" s="1">
        <f t="shared" si="148"/>
        <v>938</v>
      </c>
      <c r="G226" s="1">
        <f t="shared" si="148"/>
        <v>100.4</v>
      </c>
      <c r="H226" s="1">
        <f t="shared" si="148"/>
        <v>327.2</v>
      </c>
      <c r="I226" s="1">
        <f t="shared" si="148"/>
        <v>18278.1</v>
      </c>
      <c r="J226">
        <v>1995</v>
      </c>
      <c r="K226" s="1">
        <f t="shared" si="149"/>
        <v>10412.060510099487</v>
      </c>
      <c r="L226" s="1">
        <f t="shared" si="147"/>
        <v>3235.5660565119106</v>
      </c>
      <c r="M226" s="1">
        <f t="shared" si="147"/>
        <v>1077.7578954047785</v>
      </c>
      <c r="N226" s="1">
        <f t="shared" si="147"/>
        <v>4659.471866850479</v>
      </c>
      <c r="O226" s="1">
        <f t="shared" si="147"/>
        <v>1075.1216695625676</v>
      </c>
      <c r="P226" s="1">
        <f t="shared" si="147"/>
        <v>115.07698893825352</v>
      </c>
      <c r="Q226" s="1">
        <f t="shared" si="147"/>
        <v>375.0317806832325</v>
      </c>
      <c r="R226" s="1">
        <f t="shared" si="147"/>
        <v>20950.08676805071</v>
      </c>
      <c r="S226">
        <v>3.368745716244003</v>
      </c>
    </row>
    <row r="227" spans="1:19" ht="12.75">
      <c r="A227">
        <v>1996</v>
      </c>
      <c r="B227" s="1">
        <f t="shared" si="145"/>
        <v>9095.5</v>
      </c>
      <c r="C227" s="1">
        <f t="shared" si="148"/>
        <v>2838.6</v>
      </c>
      <c r="D227" s="1">
        <f t="shared" si="148"/>
        <v>1134.8999999999999</v>
      </c>
      <c r="E227" s="1">
        <f t="shared" si="148"/>
        <v>3308.3999999999996</v>
      </c>
      <c r="F227" s="1">
        <f t="shared" si="148"/>
        <v>1147.3</v>
      </c>
      <c r="G227" s="1">
        <f t="shared" si="148"/>
        <v>99.09999999999998</v>
      </c>
      <c r="H227" s="1">
        <f t="shared" si="148"/>
        <v>384.4</v>
      </c>
      <c r="I227" s="1">
        <f t="shared" si="148"/>
        <v>18008.2</v>
      </c>
      <c r="J227">
        <v>1996</v>
      </c>
      <c r="K227" s="1">
        <f t="shared" si="149"/>
        <v>10225.403972702194</v>
      </c>
      <c r="L227" s="1">
        <f t="shared" si="147"/>
        <v>3191.229917751905</v>
      </c>
      <c r="M227" s="1">
        <f t="shared" si="147"/>
        <v>1275.884884681405</v>
      </c>
      <c r="N227" s="1">
        <f t="shared" si="147"/>
        <v>3719.391622592264</v>
      </c>
      <c r="O227" s="1">
        <f t="shared" si="147"/>
        <v>1289.82529579256</v>
      </c>
      <c r="P227" s="1">
        <f t="shared" si="147"/>
        <v>111.41086621898602</v>
      </c>
      <c r="Q227" s="1">
        <f t="shared" si="147"/>
        <v>432.15274444579444</v>
      </c>
      <c r="R227" s="1">
        <f t="shared" si="147"/>
        <v>20245.29930418511</v>
      </c>
      <c r="S227">
        <v>3.4345442083618916</v>
      </c>
    </row>
    <row r="228" spans="1:19" ht="12.75">
      <c r="A228">
        <v>1997</v>
      </c>
      <c r="B228" s="1">
        <f t="shared" si="145"/>
        <v>9809.7</v>
      </c>
      <c r="C228" s="1">
        <f t="shared" si="148"/>
        <v>2918</v>
      </c>
      <c r="D228" s="1">
        <f t="shared" si="148"/>
        <v>1232.6</v>
      </c>
      <c r="E228" s="1">
        <f t="shared" si="148"/>
        <v>3468.899999999999</v>
      </c>
      <c r="F228" s="1">
        <f t="shared" si="148"/>
        <v>1210.4</v>
      </c>
      <c r="G228" s="1">
        <f t="shared" si="148"/>
        <v>137.39999999999998</v>
      </c>
      <c r="H228" s="1">
        <f t="shared" si="148"/>
        <v>462.9000000000001</v>
      </c>
      <c r="I228" s="1">
        <f t="shared" si="148"/>
        <v>19239.899999999998</v>
      </c>
      <c r="J228">
        <v>1997</v>
      </c>
      <c r="K228" s="1">
        <f t="shared" si="149"/>
        <v>10823.13846684352</v>
      </c>
      <c r="L228" s="1">
        <f t="shared" si="147"/>
        <v>3219.4580921179436</v>
      </c>
      <c r="M228" s="1">
        <f t="shared" si="147"/>
        <v>1359.9396999124665</v>
      </c>
      <c r="N228" s="1">
        <f t="shared" si="147"/>
        <v>3827.271479008887</v>
      </c>
      <c r="O228" s="1">
        <f t="shared" si="147"/>
        <v>1335.4462216242493</v>
      </c>
      <c r="P228" s="1">
        <f t="shared" si="147"/>
        <v>151.59477102707518</v>
      </c>
      <c r="Q228" s="1">
        <f t="shared" si="147"/>
        <v>510.7221216043168</v>
      </c>
      <c r="R228" s="1">
        <f t="shared" si="147"/>
        <v>21227.57085213846</v>
      </c>
      <c r="S228">
        <v>3.4996572995202193</v>
      </c>
    </row>
    <row r="229" spans="1:19" ht="12.75">
      <c r="A229">
        <v>1998</v>
      </c>
      <c r="B229" s="1">
        <f t="shared" si="145"/>
        <v>10242.599999999999</v>
      </c>
      <c r="C229" s="1">
        <f t="shared" si="148"/>
        <v>2507.6000000000004</v>
      </c>
      <c r="D229" s="1">
        <f t="shared" si="148"/>
        <v>1395.4</v>
      </c>
      <c r="E229" s="1">
        <f t="shared" si="148"/>
        <v>3582.9999999999995</v>
      </c>
      <c r="F229" s="1">
        <f t="shared" si="148"/>
        <v>1317.7</v>
      </c>
      <c r="G229" s="1">
        <f t="shared" si="148"/>
        <v>158.2</v>
      </c>
      <c r="H229" s="1">
        <f t="shared" si="148"/>
        <v>457.2</v>
      </c>
      <c r="I229" s="1">
        <f t="shared" si="148"/>
        <v>19661.699999999997</v>
      </c>
      <c r="J229">
        <v>1998</v>
      </c>
      <c r="K229" s="1">
        <f t="shared" si="149"/>
        <v>11163.027116352478</v>
      </c>
      <c r="L229" s="1">
        <f t="shared" si="147"/>
        <v>2732.9395658295234</v>
      </c>
      <c r="M229" s="1">
        <f t="shared" si="147"/>
        <v>1520.7943332902043</v>
      </c>
      <c r="N229" s="1">
        <f t="shared" si="147"/>
        <v>3904.9778530735284</v>
      </c>
      <c r="O229" s="1">
        <f t="shared" si="147"/>
        <v>1436.1120058596116</v>
      </c>
      <c r="P229" s="1">
        <f t="shared" si="147"/>
        <v>172.41627026408938</v>
      </c>
      <c r="Q229" s="1">
        <f t="shared" si="147"/>
        <v>498.28520078850613</v>
      </c>
      <c r="R229" s="1">
        <f t="shared" si="147"/>
        <v>21428.552345457938</v>
      </c>
      <c r="S229">
        <v>3.542837559972584</v>
      </c>
    </row>
    <row r="230" spans="1:19" ht="12.75">
      <c r="A230">
        <v>1999</v>
      </c>
      <c r="B230" s="1">
        <f t="shared" si="145"/>
        <v>10787.8</v>
      </c>
      <c r="C230" s="1">
        <f t="shared" si="148"/>
        <v>2888.2</v>
      </c>
      <c r="D230" s="1">
        <f t="shared" si="148"/>
        <v>1382.7</v>
      </c>
      <c r="E230" s="1">
        <f t="shared" si="148"/>
        <v>4076.8</v>
      </c>
      <c r="F230" s="1">
        <f t="shared" si="148"/>
        <v>1386.9</v>
      </c>
      <c r="G230" s="1">
        <f t="shared" si="148"/>
        <v>197.2</v>
      </c>
      <c r="H230" s="1">
        <f t="shared" si="148"/>
        <v>484.8</v>
      </c>
      <c r="I230" s="1">
        <f t="shared" si="148"/>
        <v>21204.4</v>
      </c>
      <c r="J230">
        <v>1999</v>
      </c>
      <c r="K230" s="1">
        <f t="shared" si="149"/>
        <v>11594.595319632786</v>
      </c>
      <c r="L230" s="1">
        <f t="shared" si="147"/>
        <v>3104.2019876307886</v>
      </c>
      <c r="M230" s="1">
        <f t="shared" si="147"/>
        <v>1486.1090257936055</v>
      </c>
      <c r="N230" s="1">
        <f t="shared" si="147"/>
        <v>4381.694710606329</v>
      </c>
      <c r="O230" s="1">
        <f t="shared" si="147"/>
        <v>1490.6231343553563</v>
      </c>
      <c r="P230" s="1">
        <f t="shared" si="147"/>
        <v>211.9481448517386</v>
      </c>
      <c r="Q230" s="1">
        <f t="shared" si="147"/>
        <v>521.0571025564041</v>
      </c>
      <c r="R230" s="1">
        <f t="shared" si="147"/>
        <v>22790.22942542701</v>
      </c>
      <c r="S230">
        <v>3.5925291295407815</v>
      </c>
    </row>
    <row r="231" spans="1:19" ht="12.75">
      <c r="A231">
        <v>2000</v>
      </c>
      <c r="B231" s="1">
        <f t="shared" si="145"/>
        <v>11839.5</v>
      </c>
      <c r="C231" s="1">
        <f t="shared" si="148"/>
        <v>3094.2000000000003</v>
      </c>
      <c r="D231" s="1">
        <f t="shared" si="148"/>
        <v>1767.5000000000002</v>
      </c>
      <c r="E231" s="1">
        <f t="shared" si="148"/>
        <v>4300.3</v>
      </c>
      <c r="F231" s="1">
        <f t="shared" si="148"/>
        <v>1669.9999999999998</v>
      </c>
      <c r="G231" s="1">
        <f t="shared" si="148"/>
        <v>267</v>
      </c>
      <c r="H231" s="1">
        <f t="shared" si="148"/>
        <v>548.1999999999999</v>
      </c>
      <c r="I231" s="1">
        <f t="shared" si="148"/>
        <v>23486.7</v>
      </c>
      <c r="J231">
        <v>2000</v>
      </c>
      <c r="K231" s="1">
        <f t="shared" si="149"/>
        <v>12452.916976189406</v>
      </c>
      <c r="L231" s="1">
        <f t="shared" si="147"/>
        <v>3254.513763902636</v>
      </c>
      <c r="M231" s="1">
        <f t="shared" si="147"/>
        <v>1859.0760382967842</v>
      </c>
      <c r="N231" s="1">
        <f t="shared" si="147"/>
        <v>4523.1030763720855</v>
      </c>
      <c r="O231" s="1">
        <f t="shared" si="147"/>
        <v>1756.5244605123783</v>
      </c>
      <c r="P231" s="1">
        <f t="shared" si="147"/>
        <v>280.83355147114077</v>
      </c>
      <c r="Q231" s="1">
        <f t="shared" si="147"/>
        <v>576.6028199119078</v>
      </c>
      <c r="R231" s="1">
        <f t="shared" si="147"/>
        <v>24703.570686656338</v>
      </c>
      <c r="S231">
        <v>3.6710075394105552</v>
      </c>
    </row>
    <row r="232" spans="1:19" ht="12.75">
      <c r="A232">
        <v>2001</v>
      </c>
      <c r="B232" s="1">
        <f t="shared" si="145"/>
        <v>12716.400000000001</v>
      </c>
      <c r="C232" s="1">
        <f t="shared" si="148"/>
        <v>3713.3</v>
      </c>
      <c r="D232" s="1">
        <f t="shared" si="148"/>
        <v>1726.5</v>
      </c>
      <c r="E232" s="1">
        <f t="shared" si="148"/>
        <v>5154</v>
      </c>
      <c r="F232" s="1">
        <f t="shared" si="148"/>
        <v>1922.6000000000001</v>
      </c>
      <c r="G232" s="1">
        <f t="shared" si="148"/>
        <v>270.70000000000005</v>
      </c>
      <c r="H232" s="1">
        <f t="shared" si="148"/>
        <v>541.0000000000001</v>
      </c>
      <c r="I232" s="1">
        <f t="shared" si="148"/>
        <v>26044.500000000007</v>
      </c>
      <c r="J232">
        <v>2001</v>
      </c>
      <c r="K232" s="1">
        <f t="shared" si="149"/>
        <v>13034.541390099375</v>
      </c>
      <c r="L232" s="1">
        <f t="shared" si="147"/>
        <v>3806.200067932434</v>
      </c>
      <c r="M232" s="1">
        <f t="shared" si="147"/>
        <v>1769.6939157313836</v>
      </c>
      <c r="N232" s="1">
        <f t="shared" si="147"/>
        <v>5282.943783191168</v>
      </c>
      <c r="O232" s="1">
        <f t="shared" si="147"/>
        <v>1970.6999840053047</v>
      </c>
      <c r="P232" s="1">
        <f t="shared" si="147"/>
        <v>277.47242571009883</v>
      </c>
      <c r="Q232" s="1">
        <f t="shared" si="147"/>
        <v>554.5348441417196</v>
      </c>
      <c r="R232" s="1">
        <f t="shared" si="147"/>
        <v>26696.086410811487</v>
      </c>
      <c r="S232">
        <v>3.766963673749143</v>
      </c>
    </row>
    <row r="233" spans="1:19" ht="12.75">
      <c r="A233">
        <v>2002</v>
      </c>
      <c r="B233" s="1">
        <f t="shared" si="145"/>
        <v>13472.599999999999</v>
      </c>
      <c r="C233" s="1">
        <f t="shared" si="148"/>
        <v>3933.7999999999997</v>
      </c>
      <c r="D233" s="1">
        <f t="shared" si="148"/>
        <v>1974.3000000000002</v>
      </c>
      <c r="E233" s="1">
        <f t="shared" si="148"/>
        <v>6339.200000000001</v>
      </c>
      <c r="F233" s="1">
        <f t="shared" si="148"/>
        <v>2275.7000000000003</v>
      </c>
      <c r="G233" s="1">
        <f t="shared" si="148"/>
        <v>314.9</v>
      </c>
      <c r="H233" s="1">
        <f t="shared" si="148"/>
        <v>722.2</v>
      </c>
      <c r="I233" s="1">
        <f t="shared" si="148"/>
        <v>29032.699999999997</v>
      </c>
      <c r="J233">
        <v>2002</v>
      </c>
      <c r="K233" s="1">
        <f t="shared" si="149"/>
        <v>13704.928166259055</v>
      </c>
      <c r="L233" s="1">
        <f t="shared" si="147"/>
        <v>4001.636389444493</v>
      </c>
      <c r="M233" s="1">
        <f t="shared" si="147"/>
        <v>2008.3458039758664</v>
      </c>
      <c r="N233" s="1">
        <f t="shared" si="147"/>
        <v>6448.516294668395</v>
      </c>
      <c r="O233" s="1">
        <f t="shared" si="147"/>
        <v>2314.94329438681</v>
      </c>
      <c r="P233" s="1">
        <f t="shared" si="147"/>
        <v>320.330291076331</v>
      </c>
      <c r="Q233" s="1">
        <f t="shared" si="147"/>
        <v>734.6539733735352</v>
      </c>
      <c r="R233" s="1">
        <f t="shared" si="147"/>
        <v>29533.35421318448</v>
      </c>
      <c r="S233">
        <v>3.7957505140507197</v>
      </c>
    </row>
    <row r="234" spans="1:19" ht="12.75">
      <c r="A234">
        <v>2003</v>
      </c>
      <c r="B234" s="1">
        <f t="shared" si="145"/>
        <v>14212.4</v>
      </c>
      <c r="C234" s="1">
        <f t="shared" si="148"/>
        <v>4105.5</v>
      </c>
      <c r="D234" s="1">
        <f t="shared" si="148"/>
        <v>2361.2000000000003</v>
      </c>
      <c r="E234" s="1">
        <f t="shared" si="148"/>
        <v>6228.900000000001</v>
      </c>
      <c r="F234" s="1">
        <f t="shared" si="148"/>
        <v>2911.2000000000003</v>
      </c>
      <c r="G234" s="1">
        <f t="shared" si="148"/>
        <v>248</v>
      </c>
      <c r="H234" s="1">
        <f t="shared" si="148"/>
        <v>882.0999999999999</v>
      </c>
      <c r="I234" s="1">
        <f t="shared" si="148"/>
        <v>30949.500000000007</v>
      </c>
      <c r="J234">
        <v>2003</v>
      </c>
      <c r="K234" s="1">
        <f t="shared" si="149"/>
        <v>14212.400015868641</v>
      </c>
      <c r="L234" s="1">
        <f t="shared" si="147"/>
        <v>4105.500004583934</v>
      </c>
      <c r="M234" s="1">
        <f t="shared" si="147"/>
        <v>2361.200002636363</v>
      </c>
      <c r="N234" s="1">
        <f t="shared" si="147"/>
        <v>6228.900006954785</v>
      </c>
      <c r="O234" s="1">
        <f t="shared" si="147"/>
        <v>2911.200003250457</v>
      </c>
      <c r="P234" s="1">
        <f t="shared" si="147"/>
        <v>248.00000027690066</v>
      </c>
      <c r="Q234" s="1">
        <f t="shared" si="147"/>
        <v>882.1000009848955</v>
      </c>
      <c r="R234" s="1">
        <f t="shared" si="147"/>
        <v>30949.500034556208</v>
      </c>
      <c r="S234">
        <v>3.861206305688828</v>
      </c>
    </row>
    <row r="235" spans="2:18" ht="12.75">
      <c r="B235" s="1"/>
      <c r="C235" s="1"/>
      <c r="D235" s="1"/>
      <c r="E235" s="1"/>
      <c r="F235" s="1"/>
      <c r="G235" s="1"/>
      <c r="H235" s="1"/>
      <c r="I235" s="2">
        <f>(I234/I221)^(1/13)</f>
        <v>1.0584621717016267</v>
      </c>
      <c r="Q235" s="6">
        <f>(R234/R223)^(1/12)</f>
        <v>1.0384489090673352</v>
      </c>
      <c r="R235" s="3">
        <f>SUM(R223:R234)</f>
        <v>278226.0535889938</v>
      </c>
    </row>
    <row r="236" spans="1:19" ht="12.75">
      <c r="A236" t="s">
        <v>38</v>
      </c>
      <c r="B236" t="s">
        <v>0</v>
      </c>
      <c r="C236" t="s">
        <v>1</v>
      </c>
      <c r="D236" t="s">
        <v>2</v>
      </c>
      <c r="E236" t="s">
        <v>3</v>
      </c>
      <c r="F236" t="s">
        <v>4</v>
      </c>
      <c r="G236" t="s">
        <v>5</v>
      </c>
      <c r="H236" t="s">
        <v>6</v>
      </c>
      <c r="I236" t="s">
        <v>7</v>
      </c>
      <c r="J236" t="s">
        <v>37</v>
      </c>
      <c r="K236" t="s">
        <v>0</v>
      </c>
      <c r="L236" t="s">
        <v>1</v>
      </c>
      <c r="M236" t="s">
        <v>2</v>
      </c>
      <c r="N236" t="s">
        <v>3</v>
      </c>
      <c r="O236" t="s">
        <v>4</v>
      </c>
      <c r="P236" t="s">
        <v>5</v>
      </c>
      <c r="Q236" t="s">
        <v>6</v>
      </c>
      <c r="R236" t="s">
        <v>7</v>
      </c>
      <c r="S236" t="s">
        <v>31</v>
      </c>
    </row>
    <row r="237" spans="1:19" ht="12.75">
      <c r="A237">
        <v>1990</v>
      </c>
      <c r="B237">
        <v>163</v>
      </c>
      <c r="C237">
        <v>6.5</v>
      </c>
      <c r="D237">
        <v>24.4</v>
      </c>
      <c r="E237">
        <v>28.4</v>
      </c>
      <c r="F237">
        <v>2</v>
      </c>
      <c r="G237">
        <v>1.8</v>
      </c>
      <c r="H237">
        <v>1.4</v>
      </c>
      <c r="I237">
        <v>227.5</v>
      </c>
      <c r="J237">
        <v>1990</v>
      </c>
      <c r="K237" s="1">
        <f>B173*3.86120631/$S237</f>
        <v>0</v>
      </c>
      <c r="L237" s="1">
        <f aca="true" t="shared" si="150" ref="L237:R249">C173*3.86120631/$S237</f>
        <v>0</v>
      </c>
      <c r="M237" s="1">
        <f t="shared" si="150"/>
        <v>0</v>
      </c>
      <c r="N237" s="1">
        <f t="shared" si="150"/>
        <v>0</v>
      </c>
      <c r="O237" s="1">
        <f t="shared" si="150"/>
        <v>0</v>
      </c>
      <c r="P237" s="1">
        <f t="shared" si="150"/>
        <v>0</v>
      </c>
      <c r="Q237" s="1">
        <f t="shared" si="150"/>
        <v>0</v>
      </c>
      <c r="R237" s="1">
        <f t="shared" si="150"/>
        <v>8279.59482004067</v>
      </c>
      <c r="S237">
        <v>2.981151473612063</v>
      </c>
    </row>
    <row r="238" spans="1:19" ht="12.75">
      <c r="A238">
        <v>1991</v>
      </c>
      <c r="J238">
        <v>1991</v>
      </c>
      <c r="K238" s="1">
        <f aca="true" t="shared" si="151" ref="K238:K249">B174*3.86120631/$S238</f>
        <v>0</v>
      </c>
      <c r="L238" s="1">
        <f t="shared" si="150"/>
        <v>0</v>
      </c>
      <c r="M238" s="1">
        <f t="shared" si="150"/>
        <v>0</v>
      </c>
      <c r="N238" s="1">
        <f t="shared" si="150"/>
        <v>0</v>
      </c>
      <c r="O238" s="1">
        <f t="shared" si="150"/>
        <v>0</v>
      </c>
      <c r="P238" s="1">
        <f t="shared" si="150"/>
        <v>0</v>
      </c>
      <c r="Q238" s="1">
        <f t="shared" si="150"/>
        <v>0</v>
      </c>
      <c r="R238" s="1">
        <f t="shared" si="150"/>
        <v>8708.971561127728</v>
      </c>
      <c r="S238">
        <v>3.0839616175462643</v>
      </c>
    </row>
    <row r="239" spans="1:19" ht="12.75">
      <c r="A239">
        <v>1992</v>
      </c>
      <c r="J239">
        <v>1992</v>
      </c>
      <c r="K239" s="1">
        <f t="shared" si="151"/>
        <v>1953.897798813492</v>
      </c>
      <c r="L239" s="1">
        <f t="shared" si="150"/>
        <v>1966.8047202896391</v>
      </c>
      <c r="M239" s="1">
        <f t="shared" si="150"/>
        <v>101.45440602180815</v>
      </c>
      <c r="N239" s="1">
        <f t="shared" si="150"/>
        <v>3082.803186529529</v>
      </c>
      <c r="O239" s="1">
        <f t="shared" si="150"/>
        <v>742.7483068075867</v>
      </c>
      <c r="P239" s="1">
        <f t="shared" si="150"/>
        <v>52.22800783371189</v>
      </c>
      <c r="Q239" s="1">
        <f t="shared" si="150"/>
        <v>257.9883490406631</v>
      </c>
      <c r="R239" s="1">
        <f t="shared" si="150"/>
        <v>8157.92477533643</v>
      </c>
      <c r="S239">
        <v>3.1518163125428376</v>
      </c>
    </row>
    <row r="240" spans="1:19" ht="12.75">
      <c r="A240">
        <v>1993</v>
      </c>
      <c r="J240">
        <v>1993</v>
      </c>
      <c r="K240" s="1">
        <f t="shared" si="151"/>
        <v>2240.2586780157917</v>
      </c>
      <c r="L240" s="1">
        <f t="shared" si="150"/>
        <v>2351.46401531537</v>
      </c>
      <c r="M240" s="1">
        <f t="shared" si="150"/>
        <v>131.21658051544037</v>
      </c>
      <c r="N240" s="1">
        <f t="shared" si="150"/>
        <v>2717.955641068735</v>
      </c>
      <c r="O240" s="1">
        <f t="shared" si="150"/>
        <v>697.963575878971</v>
      </c>
      <c r="P240" s="1">
        <f t="shared" si="150"/>
        <v>26.872240889872323</v>
      </c>
      <c r="Q240" s="1">
        <f t="shared" si="150"/>
        <v>181.2446885550963</v>
      </c>
      <c r="R240" s="1">
        <f t="shared" si="150"/>
        <v>8346.975420239278</v>
      </c>
      <c r="S240">
        <v>3.22960932145305</v>
      </c>
    </row>
    <row r="241" spans="1:19" ht="12.75">
      <c r="A241">
        <v>1994</v>
      </c>
      <c r="J241">
        <v>1994</v>
      </c>
      <c r="K241" s="1">
        <f t="shared" si="151"/>
        <v>2013.494203237645</v>
      </c>
      <c r="L241" s="1">
        <f t="shared" si="150"/>
        <v>1967.070035727779</v>
      </c>
      <c r="M241" s="1">
        <f t="shared" si="150"/>
        <v>135.9858358032362</v>
      </c>
      <c r="N241" s="1">
        <f t="shared" si="150"/>
        <v>2834.8869959343324</v>
      </c>
      <c r="O241" s="1">
        <f t="shared" si="150"/>
        <v>745.114735755698</v>
      </c>
      <c r="P241" s="1">
        <f t="shared" si="150"/>
        <v>78.60611253882936</v>
      </c>
      <c r="Q241" s="1">
        <f t="shared" si="150"/>
        <v>212.40083719115742</v>
      </c>
      <c r="R241" s="1">
        <f t="shared" si="150"/>
        <v>7987.558756188677</v>
      </c>
      <c r="S241">
        <v>3.2995202193283073</v>
      </c>
    </row>
    <row r="242" spans="1:19" ht="12.75">
      <c r="A242">
        <v>1995</v>
      </c>
      <c r="J242">
        <v>1995</v>
      </c>
      <c r="K242" s="1">
        <f t="shared" si="151"/>
        <v>2694.218802682801</v>
      </c>
      <c r="L242" s="1">
        <f t="shared" si="150"/>
        <v>2219.1702757420458</v>
      </c>
      <c r="M242" s="1">
        <f t="shared" si="150"/>
        <v>113.24442207492561</v>
      </c>
      <c r="N242" s="1">
        <f t="shared" si="150"/>
        <v>3363.832282167599</v>
      </c>
      <c r="O242" s="1">
        <f t="shared" si="150"/>
        <v>904.3788881250438</v>
      </c>
      <c r="P242" s="1">
        <f t="shared" si="150"/>
        <v>20.362976127161794</v>
      </c>
      <c r="Q242" s="1">
        <f t="shared" si="150"/>
        <v>183.52953322351632</v>
      </c>
      <c r="R242" s="1">
        <f t="shared" si="150"/>
        <v>9498.737180143093</v>
      </c>
      <c r="S242">
        <v>3.368745716244003</v>
      </c>
    </row>
    <row r="243" spans="1:19" ht="12.75">
      <c r="A243">
        <v>1996</v>
      </c>
      <c r="J243">
        <v>1996</v>
      </c>
      <c r="K243" s="1">
        <f t="shared" si="151"/>
        <v>2572.7656874437926</v>
      </c>
      <c r="L243" s="1">
        <f t="shared" si="150"/>
        <v>2136.0931854729583</v>
      </c>
      <c r="M243" s="1">
        <f t="shared" si="150"/>
        <v>132.96077339314553</v>
      </c>
      <c r="N243" s="1">
        <f t="shared" si="150"/>
        <v>2815.9372920145265</v>
      </c>
      <c r="O243" s="1">
        <f t="shared" si="150"/>
        <v>1074.1764382778933</v>
      </c>
      <c r="P243" s="1">
        <f t="shared" si="150"/>
        <v>24.266605029927693</v>
      </c>
      <c r="Q243" s="1">
        <f t="shared" si="150"/>
        <v>196.91338873243416</v>
      </c>
      <c r="R243" s="1">
        <f t="shared" si="150"/>
        <v>8953.11337036468</v>
      </c>
      <c r="S243">
        <v>3.4345442083618916</v>
      </c>
    </row>
    <row r="244" spans="1:19" ht="12.75">
      <c r="A244">
        <v>1997</v>
      </c>
      <c r="J244">
        <v>1997</v>
      </c>
      <c r="K244" s="1">
        <f t="shared" si="151"/>
        <v>2950.108584979518</v>
      </c>
      <c r="L244" s="1">
        <f t="shared" si="150"/>
        <v>2212.4292771612436</v>
      </c>
      <c r="M244" s="1">
        <f t="shared" si="150"/>
        <v>144.2491715783259</v>
      </c>
      <c r="N244" s="1">
        <f t="shared" si="150"/>
        <v>2855.890138733421</v>
      </c>
      <c r="O244" s="1">
        <f t="shared" si="150"/>
        <v>1066.9569526447483</v>
      </c>
      <c r="P244" s="1">
        <f t="shared" si="150"/>
        <v>65.8555289652948</v>
      </c>
      <c r="Q244" s="1">
        <f t="shared" si="150"/>
        <v>259.64850884098666</v>
      </c>
      <c r="R244" s="1">
        <f t="shared" si="150"/>
        <v>9555.138162903537</v>
      </c>
      <c r="S244">
        <v>3.4996572995202193</v>
      </c>
    </row>
    <row r="245" spans="1:19" ht="12.75">
      <c r="A245">
        <v>1998</v>
      </c>
      <c r="J245">
        <v>1998</v>
      </c>
      <c r="K245" s="1">
        <f t="shared" si="151"/>
        <v>3331.6618540125223</v>
      </c>
      <c r="L245" s="1">
        <f t="shared" si="150"/>
        <v>1665.533976860622</v>
      </c>
      <c r="M245" s="1">
        <f t="shared" si="150"/>
        <v>156.19577660617017</v>
      </c>
      <c r="N245" s="1">
        <f t="shared" si="150"/>
        <v>2792.281609473649</v>
      </c>
      <c r="O245" s="1">
        <f t="shared" si="150"/>
        <v>1148.8407234485762</v>
      </c>
      <c r="P245" s="1">
        <f t="shared" si="150"/>
        <v>79.5826390312806</v>
      </c>
      <c r="Q245" s="1">
        <f t="shared" si="150"/>
        <v>200.97585856854744</v>
      </c>
      <c r="R245" s="1">
        <f t="shared" si="150"/>
        <v>9375.072438001369</v>
      </c>
      <c r="S245">
        <v>3.542837559972584</v>
      </c>
    </row>
    <row r="246" spans="1:19" ht="12.75">
      <c r="A246">
        <v>1999</v>
      </c>
      <c r="J246">
        <v>1999</v>
      </c>
      <c r="K246" s="1">
        <f t="shared" si="151"/>
        <v>3753.143150370348</v>
      </c>
      <c r="L246" s="1">
        <f t="shared" si="150"/>
        <v>1873.683653401263</v>
      </c>
      <c r="M246" s="1">
        <f t="shared" si="150"/>
        <v>140.93058305484226</v>
      </c>
      <c r="N246" s="1">
        <f t="shared" si="150"/>
        <v>3126.695157004438</v>
      </c>
      <c r="O246" s="1">
        <f t="shared" si="150"/>
        <v>1160.713523389389</v>
      </c>
      <c r="P246" s="1">
        <f t="shared" si="150"/>
        <v>103.7341504780724</v>
      </c>
      <c r="Q246" s="1">
        <f t="shared" si="150"/>
        <v>208.39243592699626</v>
      </c>
      <c r="R246" s="1">
        <f t="shared" si="150"/>
        <v>10367.29265362535</v>
      </c>
      <c r="S246">
        <v>3.5925291295407815</v>
      </c>
    </row>
    <row r="247" spans="1:19" ht="12.75">
      <c r="A247">
        <v>2000</v>
      </c>
      <c r="J247">
        <v>2000</v>
      </c>
      <c r="K247" s="1">
        <f t="shared" si="151"/>
        <v>3594.168536847155</v>
      </c>
      <c r="L247" s="1">
        <f t="shared" si="150"/>
        <v>1973.0976315768594</v>
      </c>
      <c r="M247" s="1">
        <f t="shared" si="150"/>
        <v>148.46633145927362</v>
      </c>
      <c r="N247" s="1">
        <f t="shared" si="150"/>
        <v>3155.4073814317453</v>
      </c>
      <c r="O247" s="1">
        <f t="shared" si="150"/>
        <v>1377.1303234016675</v>
      </c>
      <c r="P247" s="1">
        <f t="shared" si="150"/>
        <v>164.72903691718216</v>
      </c>
      <c r="Q247" s="1">
        <f t="shared" si="150"/>
        <v>193.16111380617863</v>
      </c>
      <c r="R247" s="1">
        <f t="shared" si="150"/>
        <v>10606.16035544006</v>
      </c>
      <c r="S247">
        <v>3.6710075394105552</v>
      </c>
    </row>
    <row r="248" spans="1:19" ht="12.75">
      <c r="A248">
        <v>2001</v>
      </c>
      <c r="J248">
        <v>2001</v>
      </c>
      <c r="K248" s="1">
        <f t="shared" si="151"/>
        <v>3927.270620633249</v>
      </c>
      <c r="L248" s="1">
        <f t="shared" si="150"/>
        <v>2407.277467560635</v>
      </c>
      <c r="M248" s="1">
        <f t="shared" si="150"/>
        <v>161.8019945898821</v>
      </c>
      <c r="N248" s="1">
        <f t="shared" si="150"/>
        <v>3684.147363827413</v>
      </c>
      <c r="O248" s="1">
        <f t="shared" si="150"/>
        <v>1517.366497316284</v>
      </c>
      <c r="P248" s="1">
        <f t="shared" si="150"/>
        <v>165.79451133950258</v>
      </c>
      <c r="Q248" s="1">
        <f t="shared" si="150"/>
        <v>133.53917865177934</v>
      </c>
      <c r="R248" s="1">
        <f t="shared" si="150"/>
        <v>11997.197633918746</v>
      </c>
      <c r="S248">
        <v>3.766963673749143</v>
      </c>
    </row>
    <row r="249" spans="1:19" ht="12.75">
      <c r="A249">
        <v>2002</v>
      </c>
      <c r="J249">
        <v>2002</v>
      </c>
      <c r="K249" s="1">
        <f t="shared" si="151"/>
        <v>3635.4114400534445</v>
      </c>
      <c r="L249" s="1">
        <f t="shared" si="150"/>
        <v>2460.7219641486654</v>
      </c>
      <c r="M249" s="1">
        <f t="shared" si="150"/>
        <v>225.99734103030636</v>
      </c>
      <c r="N249" s="1">
        <f t="shared" si="150"/>
        <v>4722.971904443792</v>
      </c>
      <c r="O249" s="1">
        <f t="shared" si="150"/>
        <v>1783.4542915097663</v>
      </c>
      <c r="P249" s="1">
        <f t="shared" si="150"/>
        <v>194.125921141417</v>
      </c>
      <c r="Q249" s="1">
        <f t="shared" si="150"/>
        <v>271.83837677958553</v>
      </c>
      <c r="R249" s="1">
        <f t="shared" si="150"/>
        <v>13294.52123910698</v>
      </c>
      <c r="S249">
        <v>3.7957505140507197</v>
      </c>
    </row>
    <row r="250" spans="1:19" ht="12.75">
      <c r="A250">
        <v>2003</v>
      </c>
      <c r="B250">
        <v>174.2</v>
      </c>
      <c r="C250">
        <v>9</v>
      </c>
      <c r="D250">
        <v>58.8</v>
      </c>
      <c r="E250">
        <v>31.8</v>
      </c>
      <c r="F250">
        <v>4.2</v>
      </c>
      <c r="G250">
        <v>1.8</v>
      </c>
      <c r="H250">
        <v>3.7</v>
      </c>
      <c r="I250">
        <v>293.5</v>
      </c>
      <c r="J250">
        <v>2003</v>
      </c>
      <c r="K250" s="1">
        <f>B186*3.86120631/$S250</f>
        <v>3241.700007238943</v>
      </c>
      <c r="L250" s="1">
        <f aca="true" t="shared" si="152" ref="L250:R250">C186*3.86120631/$S250</f>
        <v>2479.200005536227</v>
      </c>
      <c r="M250" s="1">
        <f t="shared" si="152"/>
        <v>241.80000053995633</v>
      </c>
      <c r="N250" s="1">
        <f t="shared" si="152"/>
        <v>4437.000009908132</v>
      </c>
      <c r="O250" s="1">
        <f t="shared" si="152"/>
        <v>2325.1000051921105</v>
      </c>
      <c r="P250" s="1">
        <f t="shared" si="152"/>
        <v>118.8000002652887</v>
      </c>
      <c r="Q250" s="1">
        <f t="shared" si="152"/>
        <v>399.5000008921114</v>
      </c>
      <c r="R250" s="1">
        <f t="shared" si="152"/>
        <v>13243.200029572992</v>
      </c>
      <c r="S250">
        <v>3.861206305688828</v>
      </c>
    </row>
    <row r="251" spans="2:18" ht="12.75">
      <c r="B251" s="2">
        <f>(B250/B237)-1</f>
        <v>0.06871165644171762</v>
      </c>
      <c r="C251" s="2">
        <f aca="true" t="shared" si="153" ref="C251:I251">(C250/C237)-1</f>
        <v>0.3846153846153846</v>
      </c>
      <c r="D251" s="2">
        <f t="shared" si="153"/>
        <v>1.4098360655737707</v>
      </c>
      <c r="E251" s="2">
        <f t="shared" si="153"/>
        <v>0.11971830985915499</v>
      </c>
      <c r="F251" s="2">
        <f t="shared" si="153"/>
        <v>1.1</v>
      </c>
      <c r="G251" s="2">
        <f t="shared" si="153"/>
        <v>0</v>
      </c>
      <c r="H251" s="2">
        <f t="shared" si="153"/>
        <v>1.6428571428571432</v>
      </c>
      <c r="I251" s="2">
        <f t="shared" si="153"/>
        <v>0.2901098901098902</v>
      </c>
      <c r="K251" s="1"/>
      <c r="L251" s="1"/>
      <c r="M251" s="1"/>
      <c r="N251" s="1"/>
      <c r="O251" s="1"/>
      <c r="P251" s="1"/>
      <c r="Q251" s="1"/>
      <c r="R251" s="1"/>
    </row>
    <row r="252" spans="1:18" ht="12.75">
      <c r="A252" t="s">
        <v>41</v>
      </c>
      <c r="B252" t="s">
        <v>0</v>
      </c>
      <c r="C252" t="s">
        <v>1</v>
      </c>
      <c r="D252" t="s">
        <v>2</v>
      </c>
      <c r="E252" t="s">
        <v>3</v>
      </c>
      <c r="F252" t="s">
        <v>4</v>
      </c>
      <c r="G252" t="s">
        <v>5</v>
      </c>
      <c r="H252" t="s">
        <v>6</v>
      </c>
      <c r="I252" t="s">
        <v>7</v>
      </c>
      <c r="K252" s="1">
        <f>SUM(K239:K250)</f>
        <v>35908.0993643287</v>
      </c>
      <c r="L252" s="1">
        <f aca="true" t="shared" si="154" ref="L252:R252">SUM(L239:L250)</f>
        <v>25712.54620879331</v>
      </c>
      <c r="M252" s="1">
        <f t="shared" si="154"/>
        <v>1834.3032166673127</v>
      </c>
      <c r="N252" s="1">
        <f t="shared" si="154"/>
        <v>39589.8089625373</v>
      </c>
      <c r="O252" s="1">
        <f t="shared" si="154"/>
        <v>14543.944261747736</v>
      </c>
      <c r="P252" s="1">
        <f t="shared" si="154"/>
        <v>1094.9577305575413</v>
      </c>
      <c r="Q252" s="1">
        <f t="shared" si="154"/>
        <v>2699.1322702090524</v>
      </c>
      <c r="R252" s="1">
        <f t="shared" si="154"/>
        <v>121382.8920148412</v>
      </c>
    </row>
    <row r="253" spans="1:18" ht="12.75">
      <c r="A253">
        <v>1990</v>
      </c>
      <c r="B253" s="2">
        <f aca="true" t="shared" si="155" ref="B253:B264">B205/B189</f>
        <v>0.3332322449483888</v>
      </c>
      <c r="C253" s="2">
        <f aca="true" t="shared" si="156" ref="C253:I253">C205/C189</f>
        <v>0.4912045395924684</v>
      </c>
      <c r="D253" s="2">
        <f t="shared" si="156"/>
        <v>0.07898802626496716</v>
      </c>
      <c r="E253" s="2">
        <f t="shared" si="156"/>
        <v>0.4551111111111112</v>
      </c>
      <c r="F253" s="2">
        <f t="shared" si="156"/>
        <v>0.34837621256853646</v>
      </c>
      <c r="G253" s="2">
        <f t="shared" si="156"/>
        <v>0.421731123388582</v>
      </c>
      <c r="H253" s="2">
        <f t="shared" si="156"/>
        <v>0.2910377358490567</v>
      </c>
      <c r="I253" s="2">
        <f t="shared" si="156"/>
        <v>0.37420674497049317</v>
      </c>
      <c r="K253" s="2">
        <f>K252/$R252</f>
        <v>0.29582504394390524</v>
      </c>
      <c r="L253" s="2">
        <f aca="true" t="shared" si="157" ref="L253:Q253">L252/$R252</f>
        <v>0.211830067499541</v>
      </c>
      <c r="M253" s="2">
        <f t="shared" si="157"/>
        <v>0.015111711265233627</v>
      </c>
      <c r="N253" s="2">
        <f t="shared" si="157"/>
        <v>0.3261564154996138</v>
      </c>
      <c r="O253" s="2">
        <f t="shared" si="157"/>
        <v>0.11981873244517426</v>
      </c>
      <c r="P253" s="2">
        <f t="shared" si="157"/>
        <v>0.009020692392332054</v>
      </c>
      <c r="Q253" s="2">
        <f t="shared" si="157"/>
        <v>0.022236513114871542</v>
      </c>
      <c r="R253" s="2">
        <f>L253+N253+O253</f>
        <v>0.6578052154443291</v>
      </c>
    </row>
    <row r="254" spans="1:18" ht="12.75">
      <c r="A254">
        <v>1991</v>
      </c>
      <c r="B254" s="2">
        <f t="shared" si="155"/>
        <v>0.326099311680384</v>
      </c>
      <c r="C254" s="2">
        <f aca="true" t="shared" si="158" ref="C254:I264">C206/C190</f>
        <v>0.49320428336079075</v>
      </c>
      <c r="D254" s="2">
        <f t="shared" si="158"/>
        <v>0.1132292522596549</v>
      </c>
      <c r="E254" s="2">
        <f t="shared" si="158"/>
        <v>0.4407297983724667</v>
      </c>
      <c r="F254" s="2">
        <f t="shared" si="158"/>
        <v>0.33596702164204734</v>
      </c>
      <c r="G254" s="2">
        <f t="shared" si="158"/>
        <v>0.45462555066079297</v>
      </c>
      <c r="H254" s="2">
        <f t="shared" si="158"/>
        <v>0.27401505090748113</v>
      </c>
      <c r="I254" s="2">
        <f t="shared" si="158"/>
        <v>0.36497515325184077</v>
      </c>
      <c r="K254" s="1"/>
      <c r="L254" s="1"/>
      <c r="M254" s="1"/>
      <c r="N254" s="1"/>
      <c r="O254" s="1"/>
      <c r="P254" s="1"/>
      <c r="Q254" s="1"/>
      <c r="R254" s="1"/>
    </row>
    <row r="255" spans="1:18" ht="12.75">
      <c r="A255">
        <v>1992</v>
      </c>
      <c r="B255" s="2">
        <f t="shared" si="155"/>
        <v>0.309557543618184</v>
      </c>
      <c r="C255" s="2">
        <f t="shared" si="158"/>
        <v>0.48201331610851633</v>
      </c>
      <c r="D255" s="2">
        <f t="shared" si="158"/>
        <v>0.11359208751685898</v>
      </c>
      <c r="E255" s="2">
        <f t="shared" si="158"/>
        <v>0.5148378385980704</v>
      </c>
      <c r="F255" s="2">
        <f t="shared" si="158"/>
        <v>0.31660731628358696</v>
      </c>
      <c r="G255" s="2">
        <f t="shared" si="158"/>
        <v>0.3914790996784566</v>
      </c>
      <c r="H255" s="2">
        <f t="shared" si="158"/>
        <v>0.3061664510564899</v>
      </c>
      <c r="I255" s="2">
        <f t="shared" si="158"/>
        <v>0.36662614561359597</v>
      </c>
      <c r="K255" s="1"/>
      <c r="L255" s="1"/>
      <c r="M255" s="1"/>
      <c r="N255" s="1"/>
      <c r="O255" s="1"/>
      <c r="P255" s="1"/>
      <c r="Q255" s="1"/>
      <c r="R255" s="1"/>
    </row>
    <row r="256" spans="1:18" ht="12.75">
      <c r="A256">
        <v>1993</v>
      </c>
      <c r="B256" s="2">
        <f t="shared" si="155"/>
        <v>0.3082911292237081</v>
      </c>
      <c r="C256" s="2">
        <f t="shared" si="158"/>
        <v>0.47668071250718247</v>
      </c>
      <c r="D256" s="2">
        <f t="shared" si="158"/>
        <v>0.1184110970996217</v>
      </c>
      <c r="E256" s="2">
        <f t="shared" si="158"/>
        <v>0.5215341002017118</v>
      </c>
      <c r="F256" s="2">
        <f t="shared" si="158"/>
        <v>0.32446976891421336</v>
      </c>
      <c r="G256" s="2">
        <f t="shared" si="158"/>
        <v>0.39727065959059893</v>
      </c>
      <c r="H256" s="2">
        <f t="shared" si="158"/>
        <v>0.3158762886597938</v>
      </c>
      <c r="I256" s="2">
        <f t="shared" si="158"/>
        <v>0.36605032911042196</v>
      </c>
      <c r="K256" s="1"/>
      <c r="L256" s="1"/>
      <c r="M256" s="1"/>
      <c r="N256" s="1"/>
      <c r="O256" s="1"/>
      <c r="P256" s="1"/>
      <c r="Q256" s="1"/>
      <c r="R256" s="1"/>
    </row>
    <row r="257" spans="1:18" ht="12.75">
      <c r="A257">
        <v>1994</v>
      </c>
      <c r="B257" s="2">
        <f t="shared" si="155"/>
        <v>0.3203339872438166</v>
      </c>
      <c r="C257" s="2">
        <f t="shared" si="158"/>
        <v>0.48617470149923686</v>
      </c>
      <c r="D257" s="2">
        <f t="shared" si="158"/>
        <v>0.18107563381775746</v>
      </c>
      <c r="E257" s="2">
        <f t="shared" si="158"/>
        <v>0.5218160688817284</v>
      </c>
      <c r="F257" s="2">
        <f t="shared" si="158"/>
        <v>0.32727713178294565</v>
      </c>
      <c r="G257" s="2">
        <f t="shared" si="158"/>
        <v>0.41008276899924756</v>
      </c>
      <c r="H257" s="2">
        <f t="shared" si="158"/>
        <v>0.31967812728602785</v>
      </c>
      <c r="I257" s="2">
        <f t="shared" si="158"/>
        <v>0.37701103242763634</v>
      </c>
      <c r="K257" s="1"/>
      <c r="L257" s="1"/>
      <c r="M257" s="1"/>
      <c r="N257" s="1"/>
      <c r="O257" s="1"/>
      <c r="P257" s="1"/>
      <c r="Q257" s="1"/>
      <c r="R257" s="1"/>
    </row>
    <row r="258" spans="1:18" ht="12.75">
      <c r="A258">
        <v>1995</v>
      </c>
      <c r="B258" s="2">
        <f t="shared" si="155"/>
        <v>0.31851170001453416</v>
      </c>
      <c r="C258" s="2">
        <f t="shared" si="158"/>
        <v>0.487291968162084</v>
      </c>
      <c r="D258" s="2">
        <f t="shared" si="158"/>
        <v>0.14624150339864056</v>
      </c>
      <c r="E258" s="2">
        <f t="shared" si="158"/>
        <v>0.572880297482188</v>
      </c>
      <c r="F258" s="2">
        <f t="shared" si="158"/>
        <v>0.33634671629885665</v>
      </c>
      <c r="G258" s="2">
        <f t="shared" si="158"/>
        <v>0.38876889848812096</v>
      </c>
      <c r="H258" s="2">
        <f t="shared" si="158"/>
        <v>0.32723358449946177</v>
      </c>
      <c r="I258" s="2">
        <f t="shared" si="158"/>
        <v>0.3810305512446285</v>
      </c>
      <c r="K258" s="1"/>
      <c r="L258" s="1"/>
      <c r="M258" s="1"/>
      <c r="N258" s="1"/>
      <c r="O258" s="1"/>
      <c r="P258" s="1"/>
      <c r="Q258" s="1"/>
      <c r="R258" s="1"/>
    </row>
    <row r="259" spans="1:18" ht="12.75">
      <c r="A259">
        <v>1996</v>
      </c>
      <c r="B259" s="2">
        <f t="shared" si="155"/>
        <v>0.33239085003167873</v>
      </c>
      <c r="C259" s="2">
        <f t="shared" si="158"/>
        <v>0.49936794385597827</v>
      </c>
      <c r="D259" s="2">
        <f t="shared" si="158"/>
        <v>0.1322265295803135</v>
      </c>
      <c r="E259" s="2">
        <f t="shared" si="158"/>
        <v>0.6824127693347836</v>
      </c>
      <c r="F259" s="2">
        <f t="shared" si="158"/>
        <v>0.3265398550724637</v>
      </c>
      <c r="G259" s="2">
        <f t="shared" si="158"/>
        <v>0.40638930163447257</v>
      </c>
      <c r="H259" s="2">
        <f t="shared" si="158"/>
        <v>0.25537459283387626</v>
      </c>
      <c r="I259" s="2">
        <f t="shared" si="158"/>
        <v>0.4043629741503868</v>
      </c>
      <c r="K259" s="1"/>
      <c r="L259" s="1"/>
      <c r="M259" s="1"/>
      <c r="N259" s="1"/>
      <c r="O259" s="1"/>
      <c r="P259" s="1"/>
      <c r="Q259" s="1"/>
      <c r="R259" s="1"/>
    </row>
    <row r="260" spans="1:18" ht="12.75">
      <c r="A260">
        <v>1997</v>
      </c>
      <c r="B260" s="2">
        <f t="shared" si="155"/>
        <v>0.32509137426900586</v>
      </c>
      <c r="C260" s="2">
        <f t="shared" si="158"/>
        <v>0.5169219964005091</v>
      </c>
      <c r="D260" s="2">
        <f t="shared" si="158"/>
        <v>0.13265862203191903</v>
      </c>
      <c r="E260" s="2">
        <f t="shared" si="158"/>
        <v>0.676771166191669</v>
      </c>
      <c r="F260" s="2">
        <f t="shared" si="158"/>
        <v>0.2933333333333334</v>
      </c>
      <c r="G260" s="2">
        <f t="shared" si="158"/>
        <v>0.40584878744650504</v>
      </c>
      <c r="H260" s="2">
        <f t="shared" si="158"/>
        <v>0.27251530166132326</v>
      </c>
      <c r="I260" s="2">
        <f t="shared" si="158"/>
        <v>0.3984822640353611</v>
      </c>
      <c r="K260" s="1"/>
      <c r="L260" s="1"/>
      <c r="M260" s="1"/>
      <c r="N260" s="1"/>
      <c r="O260" s="1"/>
      <c r="P260" s="1"/>
      <c r="Q260" s="1"/>
      <c r="R260" s="1"/>
    </row>
    <row r="261" spans="1:18" ht="12.75">
      <c r="A261">
        <v>1998</v>
      </c>
      <c r="B261" s="2">
        <f t="shared" si="155"/>
        <v>0.3492199599261521</v>
      </c>
      <c r="C261" s="2">
        <f t="shared" si="158"/>
        <v>0.5317292213843938</v>
      </c>
      <c r="D261" s="2">
        <f t="shared" si="158"/>
        <v>0.10068307955030595</v>
      </c>
      <c r="E261" s="2">
        <f t="shared" si="158"/>
        <v>0.650895285584769</v>
      </c>
      <c r="F261" s="2">
        <f t="shared" si="158"/>
        <v>0.29928028788484606</v>
      </c>
      <c r="G261" s="2">
        <f t="shared" si="158"/>
        <v>0.3774744027303754</v>
      </c>
      <c r="H261" s="2">
        <f t="shared" si="158"/>
        <v>0.21589980942009257</v>
      </c>
      <c r="I261" s="2">
        <f t="shared" si="158"/>
        <v>0.40375915089799125</v>
      </c>
      <c r="K261" s="1"/>
      <c r="L261" s="1"/>
      <c r="M261" s="1"/>
      <c r="N261" s="1"/>
      <c r="O261" s="1"/>
      <c r="P261" s="1"/>
      <c r="Q261" s="1"/>
      <c r="R261" s="1"/>
    </row>
    <row r="262" spans="1:18" ht="12.75">
      <c r="A262">
        <v>1999</v>
      </c>
      <c r="B262" s="2">
        <f t="shared" si="155"/>
        <v>0.35641721729925385</v>
      </c>
      <c r="C262" s="2">
        <f t="shared" si="158"/>
        <v>0.5082527476795216</v>
      </c>
      <c r="D262" s="2">
        <f t="shared" si="158"/>
        <v>0.11174522652011554</v>
      </c>
      <c r="E262" s="2">
        <f t="shared" si="158"/>
        <v>0.629040992039855</v>
      </c>
      <c r="F262" s="2">
        <f t="shared" si="158"/>
        <v>0.2996700879765396</v>
      </c>
      <c r="G262" s="2">
        <f t="shared" si="158"/>
        <v>0.35650089874176155</v>
      </c>
      <c r="H262" s="2">
        <f t="shared" si="158"/>
        <v>0.2355600200904068</v>
      </c>
      <c r="I262" s="2">
        <f t="shared" si="158"/>
        <v>0.4037811828140463</v>
      </c>
      <c r="K262" s="1"/>
      <c r="L262" s="1"/>
      <c r="M262" s="1"/>
      <c r="N262" s="1"/>
      <c r="O262" s="1"/>
      <c r="P262" s="1"/>
      <c r="Q262" s="1"/>
      <c r="R262" s="1"/>
    </row>
    <row r="263" spans="1:18" ht="12.75">
      <c r="A263">
        <v>2000</v>
      </c>
      <c r="B263" s="2">
        <f t="shared" si="155"/>
        <v>0.33745430426801987</v>
      </c>
      <c r="C263" s="2">
        <f t="shared" si="158"/>
        <v>0.5118981119427995</v>
      </c>
      <c r="D263" s="2">
        <f t="shared" si="158"/>
        <v>0.09507451936395367</v>
      </c>
      <c r="E263" s="2">
        <f t="shared" si="158"/>
        <v>0.6316017095756589</v>
      </c>
      <c r="F263" s="2">
        <f t="shared" si="158"/>
        <v>0.2988126649076517</v>
      </c>
      <c r="G263" s="2">
        <f t="shared" si="158"/>
        <v>0.3350225225225225</v>
      </c>
      <c r="H263" s="2">
        <f t="shared" si="158"/>
        <v>0.21231288214210414</v>
      </c>
      <c r="I263" s="2">
        <f t="shared" si="158"/>
        <v>0.38620476474354726</v>
      </c>
      <c r="K263" s="1"/>
      <c r="L263" s="1"/>
      <c r="M263" s="1"/>
      <c r="N263" s="1"/>
      <c r="O263" s="1"/>
      <c r="P263" s="1"/>
      <c r="Q263" s="1"/>
      <c r="R263" s="1"/>
    </row>
    <row r="264" spans="1:9" ht="12.75">
      <c r="A264">
        <v>2001</v>
      </c>
      <c r="B264" s="2">
        <f t="shared" si="155"/>
        <v>0.3267067610534525</v>
      </c>
      <c r="C264" s="2">
        <f t="shared" si="158"/>
        <v>0.5029012863534675</v>
      </c>
      <c r="D264" s="2">
        <f t="shared" si="158"/>
        <v>0.10347776510832384</v>
      </c>
      <c r="E264" s="2">
        <f t="shared" si="158"/>
        <v>0.6058706729504079</v>
      </c>
      <c r="F264" s="2">
        <f t="shared" si="158"/>
        <v>0.2987393726180006</v>
      </c>
      <c r="G264" s="2">
        <f t="shared" si="158"/>
        <v>0.34512761020881666</v>
      </c>
      <c r="H264" s="2">
        <f t="shared" si="158"/>
        <v>0.22228485531754974</v>
      </c>
      <c r="I264" s="2">
        <f t="shared" si="158"/>
        <v>0.3780727902061921</v>
      </c>
    </row>
    <row r="265" spans="1:9" ht="12.75">
      <c r="A265">
        <v>2002</v>
      </c>
      <c r="B265" s="2">
        <f aca="true" t="shared" si="159" ref="B265:I265">B217/B201</f>
        <v>0.2919320896371289</v>
      </c>
      <c r="C265" s="2">
        <f t="shared" si="159"/>
        <v>0.4819525839104955</v>
      </c>
      <c r="D265" s="2">
        <f t="shared" si="159"/>
        <v>0.09926131117266851</v>
      </c>
      <c r="E265" s="2">
        <f t="shared" si="159"/>
        <v>0.5840656121851202</v>
      </c>
      <c r="F265" s="2">
        <f t="shared" si="159"/>
        <v>0.29050494667865856</v>
      </c>
      <c r="G265" s="2">
        <f t="shared" si="159"/>
        <v>0.31815747188002147</v>
      </c>
      <c r="H265" s="2">
        <f t="shared" si="159"/>
        <v>0.21224069946854107</v>
      </c>
      <c r="I265" s="2">
        <f t="shared" si="159"/>
        <v>0.3482685028589837</v>
      </c>
    </row>
    <row r="266" spans="1:9" ht="12.75">
      <c r="A266">
        <v>2003</v>
      </c>
      <c r="B266" s="2">
        <f aca="true" t="shared" si="160" ref="B266:I266">B218/B202</f>
        <v>0.28015196551248994</v>
      </c>
      <c r="C266" s="2">
        <f t="shared" si="160"/>
        <v>0.4883435582822086</v>
      </c>
      <c r="D266" s="2">
        <f t="shared" si="160"/>
        <v>0.10324109334010323</v>
      </c>
      <c r="E266" s="2">
        <f t="shared" si="160"/>
        <v>0.5969816922315685</v>
      </c>
      <c r="F266" s="2">
        <f t="shared" si="160"/>
        <v>0.28103532875368004</v>
      </c>
      <c r="G266" s="2">
        <f t="shared" si="160"/>
        <v>0.29282977558839635</v>
      </c>
      <c r="H266" s="2">
        <f t="shared" si="160"/>
        <v>0.23771915969041224</v>
      </c>
      <c r="I266" s="2">
        <f t="shared" si="160"/>
        <v>0.34077827501731234</v>
      </c>
    </row>
    <row r="267" spans="2:9" ht="12.75">
      <c r="B267" t="s">
        <v>0</v>
      </c>
      <c r="C267" t="s">
        <v>1</v>
      </c>
      <c r="D267" t="s">
        <v>2</v>
      </c>
      <c r="E267" t="s">
        <v>3</v>
      </c>
      <c r="F267" t="s">
        <v>4</v>
      </c>
      <c r="G267" t="s">
        <v>5</v>
      </c>
      <c r="H267" t="s">
        <v>6</v>
      </c>
      <c r="I267" t="s">
        <v>7</v>
      </c>
    </row>
    <row r="268" ht="12.75">
      <c r="A268">
        <v>1990</v>
      </c>
    </row>
    <row r="269" spans="1:9" ht="12.75">
      <c r="A269">
        <v>1991</v>
      </c>
      <c r="I269" s="2">
        <f>I222/I221</f>
        <v>1.0860970595395896</v>
      </c>
    </row>
    <row r="270" spans="1:9" ht="12.75">
      <c r="A270">
        <v>1992</v>
      </c>
      <c r="I270" s="2">
        <f aca="true" t="shared" si="161" ref="I270:I281">I223/I222</f>
        <v>1.0002926543751829</v>
      </c>
    </row>
    <row r="271" spans="1:9" ht="12.75">
      <c r="A271">
        <v>1993</v>
      </c>
      <c r="I271" s="2">
        <f t="shared" si="161"/>
        <v>1.0481742464798376</v>
      </c>
    </row>
    <row r="272" spans="1:9" ht="12.75">
      <c r="A272">
        <v>1994</v>
      </c>
      <c r="I272" s="2">
        <f t="shared" si="161"/>
        <v>1.0093891973750633</v>
      </c>
    </row>
    <row r="273" spans="1:9" ht="12.75">
      <c r="A273">
        <v>1995</v>
      </c>
      <c r="I273" s="2">
        <f t="shared" si="161"/>
        <v>1.0753974324276618</v>
      </c>
    </row>
    <row r="274" spans="1:9" ht="12.75">
      <c r="A274">
        <v>1996</v>
      </c>
      <c r="I274" s="2">
        <f t="shared" si="161"/>
        <v>0.9852336949682955</v>
      </c>
    </row>
    <row r="275" spans="1:9" ht="12.75">
      <c r="A275">
        <v>1997</v>
      </c>
      <c r="I275" s="2">
        <f t="shared" si="161"/>
        <v>1.0683966193178662</v>
      </c>
    </row>
    <row r="276" spans="1:9" ht="12.75">
      <c r="A276">
        <v>1998</v>
      </c>
      <c r="I276" s="2">
        <f t="shared" si="161"/>
        <v>1.0219231908689754</v>
      </c>
    </row>
    <row r="277" spans="1:9" ht="12.75">
      <c r="A277">
        <v>1999</v>
      </c>
      <c r="I277" s="2">
        <f t="shared" si="161"/>
        <v>1.078462187908472</v>
      </c>
    </row>
    <row r="278" spans="1:9" ht="12.75">
      <c r="A278">
        <v>2000</v>
      </c>
      <c r="I278" s="2">
        <f t="shared" si="161"/>
        <v>1.1076333213861274</v>
      </c>
    </row>
    <row r="279" spans="1:9" ht="12.75">
      <c r="A279">
        <v>2001</v>
      </c>
      <c r="I279" s="2">
        <f t="shared" si="161"/>
        <v>1.1089041883278625</v>
      </c>
    </row>
    <row r="280" spans="1:9" ht="12.75">
      <c r="A280">
        <v>2002</v>
      </c>
      <c r="I280" s="2">
        <f t="shared" si="161"/>
        <v>1.114734396897617</v>
      </c>
    </row>
    <row r="281" spans="1:9" ht="12.75">
      <c r="A281">
        <v>2003</v>
      </c>
      <c r="I281" s="2">
        <f t="shared" si="161"/>
        <v>1.0660221061079407</v>
      </c>
    </row>
    <row r="282" spans="2:14" ht="12.75">
      <c r="B282" t="s">
        <v>49</v>
      </c>
      <c r="C282" t="s">
        <v>50</v>
      </c>
      <c r="D282" t="s">
        <v>7</v>
      </c>
      <c r="E282" t="s">
        <v>51</v>
      </c>
      <c r="F282" t="s">
        <v>52</v>
      </c>
      <c r="G282" t="s">
        <v>53</v>
      </c>
      <c r="H282" t="s">
        <v>54</v>
      </c>
      <c r="I282" t="s">
        <v>55</v>
      </c>
      <c r="J282" t="s">
        <v>56</v>
      </c>
      <c r="K282"/>
      <c r="L282" t="s">
        <v>57</v>
      </c>
      <c r="M282" s="3" t="s">
        <v>58</v>
      </c>
      <c r="N282" s="3" t="s">
        <v>59</v>
      </c>
    </row>
    <row r="283" spans="1:12" ht="12.75">
      <c r="A283">
        <v>1980</v>
      </c>
      <c r="B283" s="1">
        <v>672030</v>
      </c>
      <c r="C283" s="1">
        <v>855265</v>
      </c>
      <c r="D283" s="1">
        <f aca="true" t="shared" si="162" ref="D283:D304">B283+C283</f>
        <v>1527295</v>
      </c>
      <c r="E283" s="1">
        <f>C283*1.6</f>
        <v>1368424</v>
      </c>
      <c r="F283" s="1">
        <v>8567</v>
      </c>
      <c r="G283" s="1">
        <v>39854</v>
      </c>
      <c r="H283" s="6">
        <f>G283/(E283+G283)</f>
        <v>0.028299810122717248</v>
      </c>
      <c r="K283"/>
      <c r="L283" s="6">
        <f>G283/((D283*1.6)+G283)</f>
        <v>0.016047345588489914</v>
      </c>
    </row>
    <row r="284" spans="1:12" ht="12.75">
      <c r="A284">
        <v>1981</v>
      </c>
      <c r="B284" s="1">
        <v>688308</v>
      </c>
      <c r="C284" s="1">
        <v>867000</v>
      </c>
      <c r="D284" s="1">
        <f t="shared" si="162"/>
        <v>1555308</v>
      </c>
      <c r="E284" s="1">
        <f aca="true" t="shared" si="163" ref="E284:E306">C284*1.6</f>
        <v>1387200</v>
      </c>
      <c r="F284" s="1">
        <v>8284</v>
      </c>
      <c r="G284" s="1">
        <v>38482</v>
      </c>
      <c r="H284" s="6">
        <f aca="true" t="shared" si="164" ref="H284:H306">G284/(E284+G284)</f>
        <v>0.026991994007078718</v>
      </c>
      <c r="I284" s="2">
        <f>(C284/C283)-1</f>
        <v>0.013720893524229227</v>
      </c>
      <c r="J284" s="2">
        <f>(F284/F283)-1</f>
        <v>-0.03303373409594956</v>
      </c>
      <c r="K284" t="str">
        <f>IF(H284&gt;H283,"Gain","Loss")</f>
        <v>Loss</v>
      </c>
      <c r="L284" s="6">
        <f aca="true" t="shared" si="165" ref="L284:L306">G284/((D284*1.6)+G284)</f>
        <v>0.015228485855893772</v>
      </c>
    </row>
    <row r="285" spans="1:12" ht="12.75">
      <c r="A285">
        <v>1982</v>
      </c>
      <c r="B285" s="1">
        <v>689226</v>
      </c>
      <c r="C285" s="1">
        <v>905784</v>
      </c>
      <c r="D285" s="1">
        <f t="shared" si="162"/>
        <v>1595010</v>
      </c>
      <c r="E285" s="1">
        <f t="shared" si="163"/>
        <v>1449254.4000000001</v>
      </c>
      <c r="F285" s="1">
        <v>8052</v>
      </c>
      <c r="G285" s="1">
        <v>37124</v>
      </c>
      <c r="H285" s="6">
        <f t="shared" si="164"/>
        <v>0.024976143356227457</v>
      </c>
      <c r="I285" s="2">
        <f aca="true" t="shared" si="166" ref="I285:I306">(C285/C284)-1</f>
        <v>0.044733564013840876</v>
      </c>
      <c r="J285" s="2">
        <f aca="true" t="shared" si="167" ref="J285:J306">(F285/F284)-1</f>
        <v>-0.02800579430226946</v>
      </c>
      <c r="K285" t="str">
        <f aca="true" t="shared" si="168" ref="K285:K306">IF(H285&gt;H284,"Gain","Loss")</f>
        <v>Loss</v>
      </c>
      <c r="L285" s="6">
        <f t="shared" si="165"/>
        <v>0.0143383517306905</v>
      </c>
    </row>
    <row r="286" spans="1:12" ht="12.75">
      <c r="A286">
        <v>1983</v>
      </c>
      <c r="B286" s="1">
        <v>700517</v>
      </c>
      <c r="C286" s="1">
        <v>952271</v>
      </c>
      <c r="D286" s="1">
        <f t="shared" si="162"/>
        <v>1652788</v>
      </c>
      <c r="E286" s="1">
        <f t="shared" si="163"/>
        <v>1523633.6</v>
      </c>
      <c r="F286" s="1">
        <v>8203</v>
      </c>
      <c r="G286" s="1">
        <v>37602</v>
      </c>
      <c r="H286" s="6">
        <f t="shared" si="164"/>
        <v>0.02408476978106315</v>
      </c>
      <c r="I286" s="2">
        <f t="shared" si="166"/>
        <v>0.05132239032705366</v>
      </c>
      <c r="J286" s="2">
        <f t="shared" si="167"/>
        <v>0.018753104818678645</v>
      </c>
      <c r="K286" t="str">
        <f t="shared" si="168"/>
        <v>Loss</v>
      </c>
      <c r="L286" s="6">
        <f t="shared" si="165"/>
        <v>0.014019805949361065</v>
      </c>
    </row>
    <row r="287" spans="1:12" ht="12.75">
      <c r="A287">
        <v>1984</v>
      </c>
      <c r="B287" s="1">
        <v>718132</v>
      </c>
      <c r="C287" s="1">
        <v>1002137</v>
      </c>
      <c r="D287" s="1">
        <f t="shared" si="162"/>
        <v>1720269</v>
      </c>
      <c r="E287" s="1">
        <f t="shared" si="163"/>
        <v>1603419.2000000002</v>
      </c>
      <c r="F287" s="1">
        <v>8873</v>
      </c>
      <c r="G287" s="1">
        <v>39942</v>
      </c>
      <c r="H287" s="6">
        <f t="shared" si="164"/>
        <v>0.02430506452263811</v>
      </c>
      <c r="I287" s="2">
        <f t="shared" si="166"/>
        <v>0.05236534557914707</v>
      </c>
      <c r="J287" s="2">
        <f t="shared" si="167"/>
        <v>0.08167743508472514</v>
      </c>
      <c r="K287" t="str">
        <f t="shared" si="168"/>
        <v>Gain</v>
      </c>
      <c r="L287" s="6">
        <f t="shared" si="165"/>
        <v>0.014303966046935571</v>
      </c>
    </row>
    <row r="288" spans="1:12" ht="12.75">
      <c r="A288">
        <v>1985</v>
      </c>
      <c r="B288" s="1">
        <v>730728</v>
      </c>
      <c r="C288" s="1">
        <v>1044098</v>
      </c>
      <c r="D288" s="1">
        <f t="shared" si="162"/>
        <v>1774826</v>
      </c>
      <c r="E288" s="1">
        <f t="shared" si="163"/>
        <v>1670556.8</v>
      </c>
      <c r="F288" s="1">
        <v>8984</v>
      </c>
      <c r="G288" s="1">
        <v>40524</v>
      </c>
      <c r="H288" s="6">
        <f t="shared" si="164"/>
        <v>0.023683276675186816</v>
      </c>
      <c r="I288" s="2">
        <f t="shared" si="166"/>
        <v>0.04187152056056198</v>
      </c>
      <c r="J288" s="2">
        <f t="shared" si="167"/>
        <v>0.012509861377211662</v>
      </c>
      <c r="K288" t="str">
        <f t="shared" si="168"/>
        <v>Loss</v>
      </c>
      <c r="L288" s="6">
        <f t="shared" si="165"/>
        <v>0.014069633506253771</v>
      </c>
    </row>
    <row r="289" spans="1:12" ht="12.75">
      <c r="A289">
        <v>1986</v>
      </c>
      <c r="B289" s="1">
        <v>747780</v>
      </c>
      <c r="C289" s="1">
        <v>1087092</v>
      </c>
      <c r="D289" s="1">
        <f t="shared" si="162"/>
        <v>1834872</v>
      </c>
      <c r="E289" s="1">
        <f t="shared" si="163"/>
        <v>1739347.2000000002</v>
      </c>
      <c r="F289" s="1">
        <v>8777</v>
      </c>
      <c r="G289" s="1">
        <v>40204</v>
      </c>
      <c r="H289" s="6">
        <f t="shared" si="164"/>
        <v>0.022592213137784402</v>
      </c>
      <c r="I289" s="2">
        <f t="shared" si="166"/>
        <v>0.04117812695743117</v>
      </c>
      <c r="J289" s="2">
        <f t="shared" si="167"/>
        <v>-0.023040961709706154</v>
      </c>
      <c r="K289" t="str">
        <f t="shared" si="168"/>
        <v>Loss</v>
      </c>
      <c r="L289" s="6">
        <f t="shared" si="165"/>
        <v>0.013509412233712966</v>
      </c>
    </row>
    <row r="290" spans="1:12" ht="12.75">
      <c r="A290">
        <v>1987</v>
      </c>
      <c r="B290" s="1">
        <v>780450</v>
      </c>
      <c r="C290" s="1">
        <v>1140754</v>
      </c>
      <c r="D290" s="1">
        <f t="shared" si="162"/>
        <v>1921204</v>
      </c>
      <c r="E290" s="1">
        <f t="shared" si="163"/>
        <v>1825206.4000000001</v>
      </c>
      <c r="F290" s="1">
        <v>8735</v>
      </c>
      <c r="G290" s="1">
        <v>40348</v>
      </c>
      <c r="H290" s="6">
        <f t="shared" si="164"/>
        <v>0.02162788713103193</v>
      </c>
      <c r="I290" s="2">
        <f t="shared" si="166"/>
        <v>0.049362887409713174</v>
      </c>
      <c r="J290" s="2">
        <f t="shared" si="167"/>
        <v>-0.0047852341346701355</v>
      </c>
      <c r="K290" t="str">
        <f t="shared" si="168"/>
        <v>Loss</v>
      </c>
      <c r="L290" s="6">
        <f t="shared" si="165"/>
        <v>0.012955826885389416</v>
      </c>
    </row>
    <row r="291" spans="1:12" ht="12.75">
      <c r="A291">
        <v>1988</v>
      </c>
      <c r="B291" s="1">
        <v>817534</v>
      </c>
      <c r="C291" s="1">
        <v>1208428</v>
      </c>
      <c r="D291" s="1">
        <f t="shared" si="162"/>
        <v>2025962</v>
      </c>
      <c r="E291" s="1">
        <f t="shared" si="163"/>
        <v>1933484.8</v>
      </c>
      <c r="F291" s="1">
        <v>8666</v>
      </c>
      <c r="G291" s="1">
        <v>40580</v>
      </c>
      <c r="H291" s="6">
        <f t="shared" si="164"/>
        <v>0.020556569368948778</v>
      </c>
      <c r="I291" s="2">
        <f t="shared" si="166"/>
        <v>0.059323920845335554</v>
      </c>
      <c r="J291" s="2">
        <f t="shared" si="167"/>
        <v>-0.00789925586720086</v>
      </c>
      <c r="K291" t="str">
        <f t="shared" si="168"/>
        <v>Loss</v>
      </c>
      <c r="L291" s="6">
        <f t="shared" si="165"/>
        <v>0.012363962893242876</v>
      </c>
    </row>
    <row r="292" spans="1:12" ht="12.75">
      <c r="A292">
        <v>1989</v>
      </c>
      <c r="B292" s="1">
        <v>847225</v>
      </c>
      <c r="C292" s="1">
        <v>1249262</v>
      </c>
      <c r="D292" s="1">
        <f t="shared" si="162"/>
        <v>2096487</v>
      </c>
      <c r="E292" s="1">
        <f t="shared" si="163"/>
        <v>1998819.2000000002</v>
      </c>
      <c r="F292" s="1">
        <v>8931</v>
      </c>
      <c r="G292" s="1">
        <v>41603</v>
      </c>
      <c r="H292" s="6">
        <f t="shared" si="164"/>
        <v>0.020389407643182866</v>
      </c>
      <c r="I292" s="2">
        <f t="shared" si="166"/>
        <v>0.033791007821732055</v>
      </c>
      <c r="J292" s="2">
        <f t="shared" si="167"/>
        <v>0.03057927532887139</v>
      </c>
      <c r="K292" t="str">
        <f t="shared" si="168"/>
        <v>Loss</v>
      </c>
      <c r="L292" s="6">
        <f t="shared" si="165"/>
        <v>0.012250653139465807</v>
      </c>
    </row>
    <row r="293" spans="1:16" ht="12.75">
      <c r="A293">
        <v>1990</v>
      </c>
      <c r="B293" s="1">
        <v>868878</v>
      </c>
      <c r="C293" s="1">
        <v>1275484</v>
      </c>
      <c r="D293" s="1">
        <f t="shared" si="162"/>
        <v>2144362</v>
      </c>
      <c r="E293" s="1">
        <f t="shared" si="163"/>
        <v>2040774.4000000001</v>
      </c>
      <c r="F293" s="1">
        <v>8799</v>
      </c>
      <c r="G293" s="1">
        <v>41143</v>
      </c>
      <c r="H293" s="6">
        <f t="shared" si="164"/>
        <v>0.019762071252202414</v>
      </c>
      <c r="I293" s="2">
        <f t="shared" si="166"/>
        <v>0.020989992491567078</v>
      </c>
      <c r="J293" s="2">
        <f t="shared" si="167"/>
        <v>-0.014779979845482072</v>
      </c>
      <c r="K293" t="str">
        <f t="shared" si="168"/>
        <v>Loss</v>
      </c>
      <c r="L293" s="6">
        <f t="shared" si="165"/>
        <v>0.011849525342166815</v>
      </c>
      <c r="M293" s="1">
        <v>16296.084679802956</v>
      </c>
      <c r="N293" s="1">
        <v>19151.957211865494</v>
      </c>
      <c r="O293" s="3">
        <v>0.5162705597727013</v>
      </c>
      <c r="P293" s="3">
        <v>46.54973437003985</v>
      </c>
    </row>
    <row r="294" spans="1:16" ht="12.75">
      <c r="A294">
        <v>1991</v>
      </c>
      <c r="B294" s="1">
        <v>883553</v>
      </c>
      <c r="C294" s="1">
        <v>1288497</v>
      </c>
      <c r="D294" s="1">
        <f t="shared" si="162"/>
        <v>2172050</v>
      </c>
      <c r="E294" s="1">
        <f t="shared" si="163"/>
        <v>2061595.2000000002</v>
      </c>
      <c r="F294" s="1">
        <v>8575</v>
      </c>
      <c r="G294" s="1">
        <v>40703</v>
      </c>
      <c r="H294" s="6">
        <f t="shared" si="164"/>
        <v>0.019361192432167804</v>
      </c>
      <c r="I294" s="2">
        <f t="shared" si="166"/>
        <v>0.010202401598138344</v>
      </c>
      <c r="J294" s="2">
        <f t="shared" si="167"/>
        <v>-0.02545743834526648</v>
      </c>
      <c r="K294" t="str">
        <f t="shared" si="168"/>
        <v>Loss</v>
      </c>
      <c r="L294" s="6">
        <f t="shared" si="165"/>
        <v>0.01157656336791162</v>
      </c>
      <c r="M294" s="1">
        <v>9472.126524822694</v>
      </c>
      <c r="N294" s="1">
        <v>20107.444549620355</v>
      </c>
      <c r="O294" s="3">
        <v>0.29625784687548146</v>
      </c>
      <c r="P294" s="3">
        <v>49.40039935538009</v>
      </c>
    </row>
    <row r="295" spans="1:16" ht="12.75">
      <c r="A295">
        <v>1992</v>
      </c>
      <c r="B295" s="1">
        <v>884097</v>
      </c>
      <c r="C295" s="1">
        <v>1363054</v>
      </c>
      <c r="D295" s="1">
        <f t="shared" si="162"/>
        <v>2247151</v>
      </c>
      <c r="E295" s="1">
        <f t="shared" si="163"/>
        <v>2180886.4</v>
      </c>
      <c r="F295" s="1">
        <v>8501</v>
      </c>
      <c r="G295" s="1">
        <v>40241</v>
      </c>
      <c r="H295" s="6">
        <f t="shared" si="164"/>
        <v>0.018117375887578533</v>
      </c>
      <c r="I295" s="2">
        <f t="shared" si="166"/>
        <v>0.05786354178550668</v>
      </c>
      <c r="J295" s="2">
        <f t="shared" si="167"/>
        <v>-0.008629737609329391</v>
      </c>
      <c r="K295" t="str">
        <f t="shared" si="168"/>
        <v>Loss</v>
      </c>
      <c r="L295" s="6">
        <f t="shared" si="165"/>
        <v>0.011068347935543107</v>
      </c>
      <c r="M295" s="1">
        <v>6941.911724951632</v>
      </c>
      <c r="N295" s="1">
        <v>19680.314059159802</v>
      </c>
      <c r="O295" s="3">
        <v>0.20986451908365059</v>
      </c>
      <c r="P295" s="3">
        <v>48.90612574031411</v>
      </c>
    </row>
    <row r="296" spans="1:16" ht="12.75">
      <c r="A296">
        <v>1993</v>
      </c>
      <c r="B296" s="1">
        <v>886706</v>
      </c>
      <c r="C296" s="1">
        <v>1409672</v>
      </c>
      <c r="D296" s="1">
        <f t="shared" si="162"/>
        <v>2296378</v>
      </c>
      <c r="E296" s="1">
        <f t="shared" si="163"/>
        <v>2255475.2</v>
      </c>
      <c r="F296" s="1">
        <v>8217</v>
      </c>
      <c r="G296" s="1">
        <v>39384</v>
      </c>
      <c r="H296" s="6">
        <f t="shared" si="164"/>
        <v>0.017161837205524416</v>
      </c>
      <c r="I296" s="2">
        <f t="shared" si="166"/>
        <v>0.03420113949997572</v>
      </c>
      <c r="J296" s="2">
        <f t="shared" si="167"/>
        <v>-0.03340783437242678</v>
      </c>
      <c r="K296" t="str">
        <f t="shared" si="168"/>
        <v>Loss</v>
      </c>
      <c r="L296" s="6">
        <f t="shared" si="165"/>
        <v>0.0106053745099619</v>
      </c>
      <c r="M296" s="1">
        <v>6363.035921972569</v>
      </c>
      <c r="N296" s="1">
        <v>20131.51312731625</v>
      </c>
      <c r="O296" s="3">
        <v>0.18824055189978642</v>
      </c>
      <c r="P296" s="3">
        <v>51.115968736837935</v>
      </c>
    </row>
    <row r="297" spans="1:16" ht="12.75">
      <c r="A297">
        <v>1994</v>
      </c>
      <c r="B297" s="1">
        <v>908341</v>
      </c>
      <c r="C297" s="1">
        <v>1449247</v>
      </c>
      <c r="D297" s="1">
        <f t="shared" si="162"/>
        <v>2357588</v>
      </c>
      <c r="E297" s="1">
        <f t="shared" si="163"/>
        <v>2318795.2</v>
      </c>
      <c r="F297" s="1">
        <v>7949</v>
      </c>
      <c r="G297" s="1">
        <v>39585</v>
      </c>
      <c r="H297" s="6">
        <f t="shared" si="164"/>
        <v>0.016784825449263862</v>
      </c>
      <c r="I297" s="2">
        <f t="shared" si="166"/>
        <v>0.028073906554148875</v>
      </c>
      <c r="J297" s="2">
        <f t="shared" si="167"/>
        <v>-0.03261530972374349</v>
      </c>
      <c r="K297" t="str">
        <f t="shared" si="168"/>
        <v>Loss</v>
      </c>
      <c r="L297" s="6">
        <f t="shared" si="165"/>
        <v>0.010385059701828498</v>
      </c>
      <c r="M297" s="1">
        <v>-2471.5237129259704</v>
      </c>
      <c r="N297" s="1">
        <v>19889.97636204998</v>
      </c>
      <c r="O297" s="3">
        <v>-0.07121788291671917</v>
      </c>
      <c r="P297" s="3">
        <v>50.24624570430715</v>
      </c>
    </row>
    <row r="298" spans="1:16" ht="12.75">
      <c r="A298">
        <v>1995</v>
      </c>
      <c r="B298" s="1">
        <v>933289</v>
      </c>
      <c r="C298" s="1">
        <v>1489534</v>
      </c>
      <c r="D298" s="1">
        <f t="shared" si="162"/>
        <v>2422823</v>
      </c>
      <c r="E298" s="1">
        <f t="shared" si="163"/>
        <v>2383254.4</v>
      </c>
      <c r="F298" s="1">
        <v>7763</v>
      </c>
      <c r="G298" s="1">
        <v>39808</v>
      </c>
      <c r="H298" s="6">
        <f t="shared" si="164"/>
        <v>0.01642879688116988</v>
      </c>
      <c r="I298" s="2">
        <f t="shared" si="166"/>
        <v>0.02779857401809349</v>
      </c>
      <c r="J298" s="2">
        <f t="shared" si="167"/>
        <v>-0.023399169706881384</v>
      </c>
      <c r="K298" t="str">
        <f t="shared" si="168"/>
        <v>Loss</v>
      </c>
      <c r="L298" s="6">
        <f t="shared" si="165"/>
        <v>0.010164631901827958</v>
      </c>
      <c r="M298" s="1">
        <v>216.5679097079234</v>
      </c>
      <c r="N298" s="1">
        <v>20950.08676805071</v>
      </c>
      <c r="O298" s="3">
        <v>0.006072459220515656</v>
      </c>
      <c r="P298" s="3">
        <v>52.62783050655826</v>
      </c>
    </row>
    <row r="299" spans="1:16" ht="12.75">
      <c r="A299">
        <v>1996</v>
      </c>
      <c r="B299" s="1">
        <v>961962</v>
      </c>
      <c r="C299" s="1">
        <v>1523886</v>
      </c>
      <c r="D299" s="1">
        <f t="shared" si="162"/>
        <v>2485848</v>
      </c>
      <c r="E299" s="1">
        <f t="shared" si="163"/>
        <v>2438217.6</v>
      </c>
      <c r="F299" s="1">
        <v>7948</v>
      </c>
      <c r="G299" s="1">
        <v>41378</v>
      </c>
      <c r="H299" s="6">
        <f t="shared" si="164"/>
        <v>0.01668739854192353</v>
      </c>
      <c r="I299" s="2">
        <f t="shared" si="166"/>
        <v>0.02306224631327658</v>
      </c>
      <c r="J299" s="2">
        <f t="shared" si="167"/>
        <v>0.02383099317274251</v>
      </c>
      <c r="K299" t="str">
        <f t="shared" si="168"/>
        <v>Gain</v>
      </c>
      <c r="L299" s="6">
        <f t="shared" si="165"/>
        <v>0.010296275335212464</v>
      </c>
      <c r="M299" s="1">
        <v>1898.5554392562606</v>
      </c>
      <c r="N299" s="1">
        <v>20245.29930418511</v>
      </c>
      <c r="O299" s="3">
        <v>0.05188488836058677</v>
      </c>
      <c r="P299" s="3">
        <v>48.92768936194382</v>
      </c>
    </row>
    <row r="300" spans="1:16" ht="12.75">
      <c r="A300">
        <v>1997</v>
      </c>
      <c r="B300" s="1">
        <v>999920</v>
      </c>
      <c r="C300" s="1">
        <v>1560453</v>
      </c>
      <c r="D300" s="1">
        <f t="shared" si="162"/>
        <v>2560373</v>
      </c>
      <c r="E300" s="1">
        <f t="shared" si="163"/>
        <v>2496724.8000000003</v>
      </c>
      <c r="F300" s="1">
        <v>8374</v>
      </c>
      <c r="G300" s="1">
        <v>42339</v>
      </c>
      <c r="H300" s="6">
        <f t="shared" si="164"/>
        <v>0.016675043770069897</v>
      </c>
      <c r="I300" s="2">
        <f t="shared" si="166"/>
        <v>0.023995889456297936</v>
      </c>
      <c r="J300" s="2">
        <f t="shared" si="167"/>
        <v>0.053598389531957835</v>
      </c>
      <c r="K300" t="str">
        <f t="shared" si="168"/>
        <v>Loss</v>
      </c>
      <c r="L300" s="6">
        <f t="shared" si="165"/>
        <v>0.010229441104160155</v>
      </c>
      <c r="M300" s="1">
        <v>5272.694914433713</v>
      </c>
      <c r="N300" s="1">
        <v>21227.57085213846</v>
      </c>
      <c r="O300" s="3">
        <v>0.13982905177003094</v>
      </c>
      <c r="P300" s="3">
        <v>50.13715688168936</v>
      </c>
    </row>
    <row r="301" spans="1:16" ht="12.75">
      <c r="A301">
        <v>1998</v>
      </c>
      <c r="B301" s="1">
        <v>1033310</v>
      </c>
      <c r="C301" s="1">
        <v>1592057</v>
      </c>
      <c r="D301" s="1">
        <f t="shared" si="162"/>
        <v>2625367</v>
      </c>
      <c r="E301" s="1">
        <f t="shared" si="163"/>
        <v>2547291.2</v>
      </c>
      <c r="F301" s="1">
        <v>8750</v>
      </c>
      <c r="G301" s="1">
        <v>44128</v>
      </c>
      <c r="H301" s="6">
        <f t="shared" si="164"/>
        <v>0.01702850700496469</v>
      </c>
      <c r="I301" s="2">
        <f t="shared" si="166"/>
        <v>0.02025309317230306</v>
      </c>
      <c r="J301" s="2">
        <f t="shared" si="167"/>
        <v>0.04490088368760459</v>
      </c>
      <c r="K301" t="str">
        <f t="shared" si="168"/>
        <v>Gain</v>
      </c>
      <c r="L301" s="6">
        <f t="shared" si="165"/>
        <v>0.01039598604872242</v>
      </c>
      <c r="M301" s="1">
        <v>8416.920913622233</v>
      </c>
      <c r="N301" s="1">
        <v>21428.552345457938</v>
      </c>
      <c r="O301" s="3">
        <v>0.21779876584931185</v>
      </c>
      <c r="P301" s="3">
        <v>48.559989905406866</v>
      </c>
    </row>
    <row r="302" spans="1:16" ht="12.75">
      <c r="A302">
        <v>1999</v>
      </c>
      <c r="B302" s="1">
        <v>1063630</v>
      </c>
      <c r="C302" s="1">
        <v>1627705</v>
      </c>
      <c r="D302" s="1">
        <f t="shared" si="162"/>
        <v>2691335</v>
      </c>
      <c r="E302" s="1">
        <f t="shared" si="163"/>
        <v>2604328</v>
      </c>
      <c r="F302" s="1">
        <v>9168</v>
      </c>
      <c r="G302" s="1">
        <v>45857</v>
      </c>
      <c r="H302" s="6">
        <f t="shared" si="164"/>
        <v>0.017303320334240816</v>
      </c>
      <c r="I302" s="2">
        <f t="shared" si="166"/>
        <v>0.02239115810552006</v>
      </c>
      <c r="J302" s="2">
        <f t="shared" si="167"/>
        <v>0.047771428571428576</v>
      </c>
      <c r="K302" t="str">
        <f t="shared" si="168"/>
        <v>Gain</v>
      </c>
      <c r="L302" s="6">
        <f t="shared" si="165"/>
        <v>0.01053701143361214</v>
      </c>
      <c r="M302" s="1">
        <v>3190.890563190133</v>
      </c>
      <c r="N302" s="1">
        <v>22790.22942542701</v>
      </c>
      <c r="O302" s="3">
        <v>0.08054458353882371</v>
      </c>
      <c r="P302" s="3">
        <v>49.69847444321916</v>
      </c>
    </row>
    <row r="303" spans="1:16" ht="12.75">
      <c r="A303">
        <v>2000</v>
      </c>
      <c r="B303" s="1">
        <v>1084961</v>
      </c>
      <c r="C303" s="1">
        <v>1664842</v>
      </c>
      <c r="D303" s="1">
        <f t="shared" si="162"/>
        <v>2749803</v>
      </c>
      <c r="E303" s="1">
        <f t="shared" si="163"/>
        <v>2663747.2</v>
      </c>
      <c r="F303" s="1">
        <v>9363</v>
      </c>
      <c r="G303" s="1">
        <v>47666</v>
      </c>
      <c r="H303" s="6">
        <f t="shared" si="164"/>
        <v>0.017579762464828303</v>
      </c>
      <c r="I303" s="2">
        <f t="shared" si="166"/>
        <v>0.022815559330468416</v>
      </c>
      <c r="J303" s="2">
        <f t="shared" si="167"/>
        <v>0.02126963350785349</v>
      </c>
      <c r="K303" t="str">
        <f t="shared" si="168"/>
        <v>Gain</v>
      </c>
      <c r="L303" s="6">
        <f t="shared" si="165"/>
        <v>0.010717841282050429</v>
      </c>
      <c r="M303" s="1">
        <v>12360.565338294995</v>
      </c>
      <c r="N303" s="1">
        <v>24703.570686656338</v>
      </c>
      <c r="O303" s="3">
        <v>0.30537180997244134</v>
      </c>
      <c r="P303" s="3">
        <v>51.82639761393097</v>
      </c>
    </row>
    <row r="304" spans="1:16" ht="12.75">
      <c r="A304">
        <v>2001</v>
      </c>
      <c r="B304" s="1">
        <v>1105083</v>
      </c>
      <c r="C304" s="1">
        <v>1676379</v>
      </c>
      <c r="D304" s="1">
        <f t="shared" si="162"/>
        <v>2781462</v>
      </c>
      <c r="E304" s="1">
        <f t="shared" si="163"/>
        <v>2682206.4000000004</v>
      </c>
      <c r="F304" s="1">
        <v>9653</v>
      </c>
      <c r="G304" s="1">
        <v>49070</v>
      </c>
      <c r="H304" s="6">
        <f t="shared" si="164"/>
        <v>0.0179659590658785</v>
      </c>
      <c r="I304" s="2">
        <f t="shared" si="166"/>
        <v>0.006929786730512477</v>
      </c>
      <c r="J304" s="2">
        <f t="shared" si="167"/>
        <v>0.030972978746128366</v>
      </c>
      <c r="K304" t="str">
        <f t="shared" si="168"/>
        <v>Gain</v>
      </c>
      <c r="L304" s="6">
        <f t="shared" si="165"/>
        <v>0.010905876264821613</v>
      </c>
      <c r="M304" s="1">
        <v>17443.341059253988</v>
      </c>
      <c r="N304" s="1">
        <v>26696.086410811487</v>
      </c>
      <c r="O304" s="3">
        <v>0.42362817359454163</v>
      </c>
      <c r="P304" s="3">
        <v>54.40408887469225</v>
      </c>
    </row>
    <row r="305" spans="1:16" ht="12.75">
      <c r="A305">
        <v>2002</v>
      </c>
      <c r="B305" s="1">
        <v>1127394</v>
      </c>
      <c r="C305" s="1">
        <v>1728114</v>
      </c>
      <c r="D305" s="1">
        <f>B305+C305</f>
        <v>2855508</v>
      </c>
      <c r="E305" s="1">
        <f t="shared" si="163"/>
        <v>2764982.4000000004</v>
      </c>
      <c r="F305" s="1">
        <v>9623</v>
      </c>
      <c r="G305" s="1">
        <v>48324</v>
      </c>
      <c r="H305" s="6">
        <f t="shared" si="164"/>
        <v>0.017176941693944178</v>
      </c>
      <c r="I305" s="2">
        <f t="shared" si="166"/>
        <v>0.030861159678091887</v>
      </c>
      <c r="J305" s="2">
        <f t="shared" si="167"/>
        <v>-0.0031078421216201857</v>
      </c>
      <c r="K305" t="str">
        <f t="shared" si="168"/>
        <v>Loss</v>
      </c>
      <c r="L305" s="6">
        <f t="shared" si="165"/>
        <v>0.010466226601732919</v>
      </c>
      <c r="M305" s="1">
        <v>16564.12780985531</v>
      </c>
      <c r="N305" s="1">
        <v>29533.35421318448</v>
      </c>
      <c r="O305" s="3">
        <v>0.39407363658766514</v>
      </c>
      <c r="P305" s="3">
        <v>61.11529304938432</v>
      </c>
    </row>
    <row r="306" spans="1:16" ht="12.75">
      <c r="A306">
        <v>2003</v>
      </c>
      <c r="B306" s="1">
        <v>1085385</v>
      </c>
      <c r="C306" s="1">
        <v>1805508</v>
      </c>
      <c r="D306" s="1">
        <f>B306+C306</f>
        <v>2890893</v>
      </c>
      <c r="E306" s="1">
        <f t="shared" si="163"/>
        <v>2888812.8000000003</v>
      </c>
      <c r="F306" s="1">
        <v>9436</v>
      </c>
      <c r="G306" s="1">
        <v>47972</v>
      </c>
      <c r="H306" s="6">
        <f t="shared" si="164"/>
        <v>0.01633487070622267</v>
      </c>
      <c r="I306" s="2">
        <f t="shared" si="166"/>
        <v>0.04478523986264804</v>
      </c>
      <c r="J306" s="2">
        <f t="shared" si="167"/>
        <v>-0.01943260937337632</v>
      </c>
      <c r="K306" t="str">
        <f t="shared" si="168"/>
        <v>Loss</v>
      </c>
      <c r="L306" s="6">
        <f t="shared" si="165"/>
        <v>0.010264901739221682</v>
      </c>
      <c r="M306" s="1">
        <v>15237.134932652138</v>
      </c>
      <c r="N306" s="1">
        <v>30949.500034556208</v>
      </c>
      <c r="O306" s="3">
        <v>0.358066330794355</v>
      </c>
      <c r="P306" s="3">
        <v>64.51575926489662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 O'Toole</dc:creator>
  <cp:keywords/>
  <dc:description/>
  <cp:lastModifiedBy>Randal O'Toole</cp:lastModifiedBy>
  <dcterms:created xsi:type="dcterms:W3CDTF">2005-05-12T16:59:25Z</dcterms:created>
  <cp:category/>
  <cp:version/>
  <cp:contentType/>
  <cp:contentStatus/>
</cp:coreProperties>
</file>